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ubravaD.AGPBRNO\Desktop\"/>
    </mc:Choice>
  </mc:AlternateContent>
  <bookViews>
    <workbookView xWindow="0" yWindow="0" windowWidth="0" windowHeight="0"/>
  </bookViews>
  <sheets>
    <sheet name="Rekapitulace stavby" sheetId="1" r:id="rId1"/>
    <sheet name="SO-01 - Větrolam Třebešice" sheetId="2" r:id="rId2"/>
    <sheet name="SO-011 - 1. rok pěstební ..." sheetId="3" r:id="rId3"/>
    <sheet name="SO-012 - 2. rok pěstební ..." sheetId="4" r:id="rId4"/>
    <sheet name="SO-013 - 3. rok pěstební ..." sheetId="5" r:id="rId5"/>
    <sheet name="SO-010 - Vedlejší rozpočt..." sheetId="6" r:id="rId6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'SO-01 - Větrolam Třebešice'!$C$115:$K$223</definedName>
    <definedName name="_xlnm.Print_Area" localSheetId="1">'SO-01 - Větrolam Třebešice'!$C$103:$J$223</definedName>
    <definedName name="_xlnm.Print_Titles" localSheetId="1">'SO-01 - Větrolam Třebešice'!$115:$115</definedName>
    <definedName name="_xlnm._FilterDatabase" localSheetId="2" hidden="1">'SO-011 - 1. rok pěstební ...'!$C$119:$K$137</definedName>
    <definedName name="_xlnm.Print_Area" localSheetId="2">'SO-011 - 1. rok pěstební ...'!$C$105:$J$137</definedName>
    <definedName name="_xlnm.Print_Titles" localSheetId="2">'SO-011 - 1. rok pěstební ...'!$119:$119</definedName>
    <definedName name="_xlnm._FilterDatabase" localSheetId="3" hidden="1">'SO-012 - 2. rok pěstební ...'!$C$119:$K$137</definedName>
    <definedName name="_xlnm.Print_Area" localSheetId="3">'SO-012 - 2. rok pěstební ...'!$C$105:$J$137</definedName>
    <definedName name="_xlnm.Print_Titles" localSheetId="3">'SO-012 - 2. rok pěstební ...'!$119:$119</definedName>
    <definedName name="_xlnm._FilterDatabase" localSheetId="4" hidden="1">'SO-013 - 3. rok pěstební ...'!$C$119:$K$139</definedName>
    <definedName name="_xlnm.Print_Area" localSheetId="4">'SO-013 - 3. rok pěstební ...'!$C$105:$J$139</definedName>
    <definedName name="_xlnm.Print_Titles" localSheetId="4">'SO-013 - 3. rok pěstební ...'!$119:$119</definedName>
    <definedName name="_xlnm._FilterDatabase" localSheetId="5" hidden="1">'SO-010 - Vedlejší rozpočt...'!$C$123:$K$142</definedName>
    <definedName name="_xlnm.Print_Area" localSheetId="5">'SO-010 - Vedlejší rozpočt...'!$C$109:$J$142</definedName>
    <definedName name="_xlnm.Print_Titles" localSheetId="5">'SO-010 - Vedlejší rozpočt...'!$123:$123</definedName>
  </definedNames>
  <calcPr/>
</workbook>
</file>

<file path=xl/calcChain.xml><?xml version="1.0" encoding="utf-8"?>
<calcChain xmlns="http://schemas.openxmlformats.org/spreadsheetml/2006/main">
  <c i="6" l="1" r="J39"/>
  <c r="J38"/>
  <c i="1" r="AY100"/>
  <c i="6" r="J37"/>
  <c i="1" r="AX100"/>
  <c i="6"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93"/>
  <c r="J16"/>
  <c r="J14"/>
  <c r="J91"/>
  <c r="E7"/>
  <c r="E112"/>
  <c i="5" r="J39"/>
  <c r="J38"/>
  <c i="1" r="AY99"/>
  <c i="5" r="J37"/>
  <c i="1" r="AX99"/>
  <c i="5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J116"/>
  <c r="F114"/>
  <c r="E112"/>
  <c r="J94"/>
  <c r="J93"/>
  <c r="F91"/>
  <c r="E89"/>
  <c r="J20"/>
  <c r="E20"/>
  <c r="F117"/>
  <c r="J19"/>
  <c r="J17"/>
  <c r="E17"/>
  <c r="F116"/>
  <c r="J16"/>
  <c r="J14"/>
  <c r="J114"/>
  <c r="E7"/>
  <c r="E108"/>
  <c i="4" r="J39"/>
  <c r="J38"/>
  <c i="1" r="AY98"/>
  <c i="4" r="J37"/>
  <c i="1" r="AX98"/>
  <c i="4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J116"/>
  <c r="F114"/>
  <c r="E112"/>
  <c r="J94"/>
  <c r="J93"/>
  <c r="F91"/>
  <c r="E89"/>
  <c r="J20"/>
  <c r="E20"/>
  <c r="F117"/>
  <c r="J19"/>
  <c r="J17"/>
  <c r="E17"/>
  <c r="F116"/>
  <c r="J16"/>
  <c r="J14"/>
  <c r="J114"/>
  <c r="E7"/>
  <c r="E108"/>
  <c i="3" r="J39"/>
  <c r="J38"/>
  <c i="1" r="AY97"/>
  <c i="3" r="J37"/>
  <c i="1" r="AX97"/>
  <c i="3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J116"/>
  <c r="F114"/>
  <c r="E112"/>
  <c r="J94"/>
  <c r="J93"/>
  <c r="F91"/>
  <c r="E89"/>
  <c r="J20"/>
  <c r="E20"/>
  <c r="F94"/>
  <c r="J19"/>
  <c r="J17"/>
  <c r="E17"/>
  <c r="F116"/>
  <c r="J16"/>
  <c r="J14"/>
  <c r="J91"/>
  <c r="E7"/>
  <c r="E108"/>
  <c i="2" r="J37"/>
  <c r="J36"/>
  <c i="1" r="AY96"/>
  <c i="2" r="J35"/>
  <c i="1" r="AX96"/>
  <c i="2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0"/>
  <c r="E108"/>
  <c r="J92"/>
  <c r="J91"/>
  <c r="F89"/>
  <c r="E87"/>
  <c r="J18"/>
  <c r="E18"/>
  <c r="F113"/>
  <c r="J17"/>
  <c r="J15"/>
  <c r="E15"/>
  <c r="F91"/>
  <c r="J14"/>
  <c r="J12"/>
  <c r="J110"/>
  <c r="E7"/>
  <c r="E85"/>
  <c i="1"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L90"/>
  <c r="AM90"/>
  <c r="AM89"/>
  <c r="L89"/>
  <c r="AM87"/>
  <c r="L87"/>
  <c r="L85"/>
  <c r="L84"/>
  <c i="2" r="J219"/>
  <c r="J213"/>
  <c r="J207"/>
  <c r="J203"/>
  <c r="J198"/>
  <c r="BK181"/>
  <c r="BK160"/>
  <c r="J152"/>
  <c r="J128"/>
  <c r="BK195"/>
  <c r="J181"/>
  <c r="BK171"/>
  <c r="J149"/>
  <c r="BK121"/>
  <c r="J173"/>
  <c r="BK158"/>
  <c r="J130"/>
  <c r="BK183"/>
  <c r="J169"/>
  <c r="J143"/>
  <c r="J126"/>
  <c i="3" r="J135"/>
  <c r="J129"/>
  <c r="J132"/>
  <c r="J124"/>
  <c i="4" r="BK124"/>
  <c r="BK132"/>
  <c r="J129"/>
  <c i="5" r="J126"/>
  <c r="BK126"/>
  <c r="BK132"/>
  <c i="6" r="J138"/>
  <c r="J140"/>
  <c r="BK133"/>
  <c i="2" r="J222"/>
  <c r="J216"/>
  <c r="BK210"/>
  <c r="BK206"/>
  <c r="BK200"/>
  <c r="J195"/>
  <c r="J179"/>
  <c r="BK156"/>
  <c r="BK143"/>
  <c r="BK126"/>
  <c r="BK192"/>
  <c r="J183"/>
  <c r="BK173"/>
  <c r="BK154"/>
  <c r="BK117"/>
  <c r="BK167"/>
  <c r="BK152"/>
  <c r="J132"/>
  <c r="BK119"/>
  <c r="J163"/>
  <c r="J137"/>
  <c i="1" r="AS95"/>
  <c i="3" r="BK121"/>
  <c i="4" r="BK121"/>
  <c r="J135"/>
  <c r="J132"/>
  <c i="5" r="BK135"/>
  <c r="BK129"/>
  <c r="J138"/>
  <c i="6" r="BK140"/>
  <c i="2" r="BK219"/>
  <c r="BK213"/>
  <c r="BK207"/>
  <c r="BK203"/>
  <c r="BK198"/>
  <c r="BK186"/>
  <c r="J167"/>
  <c r="J154"/>
  <c r="J140"/>
  <c r="J124"/>
  <c r="BK189"/>
  <c r="J177"/>
  <c r="BK165"/>
  <c r="BK146"/>
  <c r="J192"/>
  <c r="J165"/>
  <c r="J156"/>
  <c r="J135"/>
  <c r="J121"/>
  <c r="J175"/>
  <c r="BK149"/>
  <c r="BK135"/>
  <c r="J117"/>
  <c i="3" r="BK124"/>
  <c r="J121"/>
  <c r="BK135"/>
  <c i="4" r="BK129"/>
  <c r="BK135"/>
  <c r="J126"/>
  <c i="5" r="J135"/>
  <c r="BK121"/>
  <c r="J124"/>
  <c r="J129"/>
  <c i="6" r="J133"/>
  <c r="J135"/>
  <c r="BK138"/>
  <c r="J130"/>
  <c i="2" r="BK222"/>
  <c r="BK216"/>
  <c r="J210"/>
  <c r="J206"/>
  <c r="J200"/>
  <c r="J189"/>
  <c r="BK169"/>
  <c r="J158"/>
  <c r="J146"/>
  <c r="BK132"/>
  <c r="J119"/>
  <c r="J186"/>
  <c r="BK175"/>
  <c r="J160"/>
  <c r="BK128"/>
  <c r="BK179"/>
  <c r="BK163"/>
  <c r="BK137"/>
  <c r="BK124"/>
  <c r="BK177"/>
  <c r="J171"/>
  <c r="BK140"/>
  <c r="BK130"/>
  <c i="3" r="J126"/>
  <c r="BK126"/>
  <c r="BK129"/>
  <c r="BK132"/>
  <c i="4" r="BK126"/>
  <c r="J121"/>
  <c r="J124"/>
  <c i="5" r="J132"/>
  <c r="BK138"/>
  <c r="J121"/>
  <c r="BK124"/>
  <c i="6" r="BK130"/>
  <c r="BK127"/>
  <c r="BK135"/>
  <c r="J127"/>
  <c i="2" l="1" r="T116"/>
  <c i="3" r="R120"/>
  <c i="4" r="T120"/>
  <c i="5" r="P120"/>
  <c i="1" r="AU99"/>
  <c i="2" r="BK116"/>
  <c r="J116"/>
  <c r="J96"/>
  <c r="R116"/>
  <c i="3" r="T120"/>
  <c i="4" r="R120"/>
  <c i="5" r="BK120"/>
  <c r="J120"/>
  <c r="T120"/>
  <c i="6" r="BK126"/>
  <c r="J126"/>
  <c r="J100"/>
  <c r="P126"/>
  <c r="T126"/>
  <c r="P132"/>
  <c r="T132"/>
  <c r="P137"/>
  <c r="R137"/>
  <c i="2" r="P116"/>
  <c i="1" r="AU96"/>
  <c i="3" r="BK120"/>
  <c r="J120"/>
  <c r="J98"/>
  <c r="P120"/>
  <c i="1" r="AU97"/>
  <c i="4" r="BK120"/>
  <c r="J120"/>
  <c r="J98"/>
  <c r="P120"/>
  <c i="1" r="AU98"/>
  <c i="5" r="R120"/>
  <c i="6" r="R126"/>
  <c r="BK132"/>
  <c r="J132"/>
  <c r="J101"/>
  <c r="R132"/>
  <c r="BK137"/>
  <c r="J137"/>
  <c r="J102"/>
  <c r="T137"/>
  <c r="E85"/>
  <c r="F121"/>
  <c i="5" r="J98"/>
  <c i="6" r="J118"/>
  <c r="BE130"/>
  <c r="BE135"/>
  <c r="BE138"/>
  <c r="F120"/>
  <c r="BE133"/>
  <c r="BE140"/>
  <c r="BE127"/>
  <c i="5" r="BE135"/>
  <c r="E85"/>
  <c r="J91"/>
  <c r="BE121"/>
  <c r="F94"/>
  <c r="BE129"/>
  <c r="BE132"/>
  <c r="BE138"/>
  <c r="F93"/>
  <c r="BE124"/>
  <c r="BE126"/>
  <c i="4" r="BE124"/>
  <c r="BE132"/>
  <c r="BE135"/>
  <c r="F94"/>
  <c r="BE121"/>
  <c r="BE126"/>
  <c r="E85"/>
  <c r="F93"/>
  <c r="BE129"/>
  <c r="J91"/>
  <c i="3" r="F117"/>
  <c r="BE124"/>
  <c r="BE126"/>
  <c r="E85"/>
  <c r="F93"/>
  <c r="J114"/>
  <c r="BE121"/>
  <c r="BE132"/>
  <c r="BE135"/>
  <c r="BE129"/>
  <c i="2" r="J89"/>
  <c r="F92"/>
  <c r="BE119"/>
  <c r="BE121"/>
  <c r="BE128"/>
  <c r="BE152"/>
  <c r="BE156"/>
  <c r="BE158"/>
  <c r="BE165"/>
  <c r="BE179"/>
  <c r="BE213"/>
  <c r="BE126"/>
  <c r="BE140"/>
  <c r="BE143"/>
  <c r="BE146"/>
  <c r="BE154"/>
  <c r="BE160"/>
  <c r="BE169"/>
  <c r="BE175"/>
  <c r="BE181"/>
  <c r="BE186"/>
  <c r="E106"/>
  <c r="F112"/>
  <c r="BE124"/>
  <c r="BE130"/>
  <c r="BE132"/>
  <c r="BE135"/>
  <c r="BE137"/>
  <c r="BE167"/>
  <c r="BE173"/>
  <c r="BE177"/>
  <c r="BE189"/>
  <c r="BE117"/>
  <c r="BE149"/>
  <c r="BE163"/>
  <c r="BE171"/>
  <c r="BE183"/>
  <c r="BE192"/>
  <c r="BE195"/>
  <c r="BE198"/>
  <c r="BE200"/>
  <c r="BE203"/>
  <c r="BE206"/>
  <c r="BE207"/>
  <c r="BE210"/>
  <c r="BE216"/>
  <c r="BE219"/>
  <c r="BE222"/>
  <c r="F34"/>
  <c i="1" r="BA96"/>
  <c i="3" r="J36"/>
  <c i="1" r="AW97"/>
  <c i="3" r="F39"/>
  <c i="1" r="BD97"/>
  <c i="4" r="F39"/>
  <c i="1" r="BD98"/>
  <c i="5" r="F37"/>
  <c i="1" r="BB99"/>
  <c i="4" r="J32"/>
  <c i="6" r="J36"/>
  <c i="1" r="AW100"/>
  <c i="5" r="J32"/>
  <c i="2" r="J34"/>
  <c i="1" r="AW96"/>
  <c i="3" r="F36"/>
  <c i="1" r="BA97"/>
  <c i="2" r="J30"/>
  <c i="4" r="J36"/>
  <c i="1" r="AW98"/>
  <c i="4" r="F37"/>
  <c i="1" r="BB98"/>
  <c i="5" r="F36"/>
  <c i="1" r="BA99"/>
  <c i="6" r="F37"/>
  <c i="1" r="BB100"/>
  <c i="6" r="F38"/>
  <c i="1" r="BC100"/>
  <c i="2" r="F37"/>
  <c i="1" r="BD96"/>
  <c i="3" r="F37"/>
  <c i="1" r="BB97"/>
  <c i="3" r="F38"/>
  <c i="1" r="BC97"/>
  <c i="4" r="F36"/>
  <c i="1" r="BA98"/>
  <c i="3" r="J32"/>
  <c i="5" r="J36"/>
  <c i="1" r="AW99"/>
  <c i="5" r="F38"/>
  <c i="1" r="BC99"/>
  <c i="6" r="F39"/>
  <c i="1" r="BD100"/>
  <c r="AS94"/>
  <c i="2" r="F35"/>
  <c i="1" r="BB96"/>
  <c i="2" r="F36"/>
  <c i="1" r="BC96"/>
  <c i="4" r="F38"/>
  <c i="1" r="BC98"/>
  <c i="5" r="F39"/>
  <c i="1" r="BD99"/>
  <c i="6" r="F36"/>
  <c i="1" r="BA100"/>
  <c i="6" l="1" r="R125"/>
  <c r="R124"/>
  <c r="P125"/>
  <c r="P124"/>
  <c i="1" r="AU100"/>
  <c i="6" r="T125"/>
  <c r="T124"/>
  <c i="1" r="AG99"/>
  <c i="6" r="BK125"/>
  <c r="BK124"/>
  <c r="J124"/>
  <c r="J98"/>
  <c i="1" r="AG98"/>
  <c r="AG97"/>
  <c r="AG96"/>
  <c i="3" r="J35"/>
  <c i="1" r="AV97"/>
  <c r="AT97"/>
  <c r="AN97"/>
  <c i="4" r="F35"/>
  <c i="1" r="AZ98"/>
  <c i="5" r="J35"/>
  <c i="1" r="AV99"/>
  <c r="AT99"/>
  <c r="AN99"/>
  <c r="BA95"/>
  <c r="AW95"/>
  <c r="BB95"/>
  <c r="AX95"/>
  <c r="AU95"/>
  <c r="AU94"/>
  <c i="2" r="J33"/>
  <c i="1" r="AV96"/>
  <c r="AT96"/>
  <c r="AN96"/>
  <c i="6" r="J35"/>
  <c i="1" r="AV100"/>
  <c r="AT100"/>
  <c r="BC95"/>
  <c r="BC94"/>
  <c r="W35"/>
  <c i="2" r="F33"/>
  <c i="1" r="AZ96"/>
  <c i="3" r="F35"/>
  <c i="1" r="AZ97"/>
  <c i="4" r="J35"/>
  <c i="1" r="AV98"/>
  <c r="AT98"/>
  <c r="AN98"/>
  <c i="5" r="F35"/>
  <c i="1" r="AZ99"/>
  <c i="6" r="F35"/>
  <c i="1" r="AZ100"/>
  <c r="BD95"/>
  <c r="BD94"/>
  <c r="W36"/>
  <c i="6" l="1" r="J125"/>
  <c r="J99"/>
  <c i="5" r="J41"/>
  <c i="4" r="J41"/>
  <c i="3" r="J41"/>
  <c i="2" r="J39"/>
  <c i="6" r="J32"/>
  <c i="1" r="AG100"/>
  <c r="AG95"/>
  <c r="AG94"/>
  <c r="AK26"/>
  <c r="AZ95"/>
  <c r="AV95"/>
  <c r="AT95"/>
  <c r="AN95"/>
  <c r="BB94"/>
  <c r="AX94"/>
  <c r="AY95"/>
  <c r="AY94"/>
  <c r="BA94"/>
  <c r="W33"/>
  <c i="6" l="1" r="J41"/>
  <c i="1" r="AN100"/>
  <c r="AG106"/>
  <c r="CD106"/>
  <c r="AG103"/>
  <c r="CD103"/>
  <c r="AG104"/>
  <c r="CD104"/>
  <c r="AG105"/>
  <c r="AV105"/>
  <c r="BY105"/>
  <c r="W34"/>
  <c r="AZ94"/>
  <c r="AV94"/>
  <c r="AW94"/>
  <c r="AK33"/>
  <c l="1" r="CD105"/>
  <c r="AG102"/>
  <c r="AK27"/>
  <c r="AK29"/>
  <c r="AV106"/>
  <c r="BY106"/>
  <c r="W32"/>
  <c r="AV103"/>
  <c r="BY103"/>
  <c r="AV104"/>
  <c r="BY104"/>
  <c r="AN105"/>
  <c r="AT94"/>
  <c r="AN94"/>
  <c l="1" r="AK32"/>
  <c r="AG108"/>
  <c r="AN103"/>
  <c r="AN104"/>
  <c r="AN106"/>
  <c l="1" r="AK38"/>
  <c r="AN102"/>
  <c l="1" r="AN10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<sst xmlns="http://schemas.openxmlformats.org/spreadsheetml/2006/main">
  <si>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</si>
  <si>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</si>
  <si>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</si>
  <si>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</si>
  <si>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</si>
  <si>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{404a1e3b-cc55-420d-8182-618bd3f24ac9}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</si>
  <si>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</si>
  <si>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</si>
  <si>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</si>
  <si>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</si>
  <si>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</si>
  <si>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</si>
  <si>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</si>
  <si>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</si>
  <si>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117-3138-20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</si>
  <si>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</si>
  <si>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</si>
  <si>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Projektová dokumentace - Větrolam v k.ú. Třebešice</t>
  </si>
  <si>
    <t>KSO:</t>
  </si>
  <si>
    <t>823 2</t>
  </si>
  <si>
    <t>CC-CZ:</t>
  </si>
  <si>
    <t>Místo:</t>
  </si>
  <si>
    <t>k.ú. Třebešice</t>
  </si>
  <si>
    <t>Datum:</t>
  </si>
  <si>
    <t>1. 10. 2020</t>
  </si>
  <si>
    <t>CZ-CPV:</t>
  </si>
  <si>
    <t>77000000-0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</si>
  <si>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</si>
  <si>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</si>
  <si>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</si>
  <si>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</si>
  <si>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</si>
  <si>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</si>
  <si>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</si>
  <si>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</si>
  <si>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</si>
  <si>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</si>
  <si>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Daniel Doubrava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</si>
  <si>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</si>
  <si>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</si>
  <si>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</si>
  <si>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</si>
  <si>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</si>
  <si>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</si>
  <si>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</si>
  <si>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</si>
  <si>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</si>
  <si>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</si>
  <si>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</si>
  <si>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</si>
  <si>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</si>
  <si>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</si>
  <si>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</si>
  <si>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</si>
  <si>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</si>
  <si>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</si>
  <si>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</si>
  <si>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</si>
  <si>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</si>
  <si>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</si>
  <si>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</si>
  <si>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</si>
  <si>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</si>
  <si>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</si>
  <si>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</si>
  <si>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</si>
  <si>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</si>
  <si>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</si>
  <si>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</si>
  <si>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</si>
  <si>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</si>
  <si>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</si>
  <si>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</si>
  <si>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</si>
  <si>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</si>
  <si>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</si>
  <si>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</si>
  <si>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</si>
  <si>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</si>
  <si>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</si>
  <si>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</si>
  <si>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</si>
  <si>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</si>
  <si>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</si>
  <si>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</si>
  <si>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</si>
  <si>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SO-01</t>
  </si>
  <si>
    <t>Větrolam Třebešice</t>
  </si>
  <si>
    <t>STA</t>
  </si>
  <si>
    <t>1</t>
  </si>
  <si>
    <t>{018087e7-c561-4444-9856-c9e93f476728}</t>
  </si>
  <si>
    <t>2</t>
  </si>
  <si>
    <t>/</t>
  </si>
  <si>
    <t>Soupis</t>
  </si>
  <si>
    <t>###NOINSERT###</t>
  </si>
  <si>
    <t>SO-011</t>
  </si>
  <si>
    <t>1. rok pěstební péče</t>
  </si>
  <si>
    <t>{b9d9f5b4-c598-419a-800e-285a79c810c5}</t>
  </si>
  <si>
    <t>SO-012</t>
  </si>
  <si>
    <t>2. rok pěstební péče</t>
  </si>
  <si>
    <t>{5f395d9d-966d-47ec-a2e3-f060f1586c90}</t>
  </si>
  <si>
    <t>SO-013</t>
  </si>
  <si>
    <t>3. rok pěstební péče</t>
  </si>
  <si>
    <t>{2f631999-6c77-4a76-88a5-73f2d898313b}</t>
  </si>
  <si>
    <t>SO-010</t>
  </si>
  <si>
    <t>Vedlejší rozpočtové náklady</t>
  </si>
  <si>
    <t>{13142871-efe6-4be8-9cbf-2ff5034ff844}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</si>
  <si>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</si>
  <si>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</si>
  <si>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</si>
  <si>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</si>
  <si>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</si>
  <si>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</si>
  <si>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</si>
  <si>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</si>
  <si>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</si>
  <si>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</si>
  <si>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</si>
  <si>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SO-01 - Větrolam Třebešice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</si>
  <si>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</si>
  <si>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</si>
  <si>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</si>
  <si>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</si>
  <si>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</si>
  <si>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</si>
  <si>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</si>
  <si>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</si>
  <si>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</si>
  <si>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</si>
  <si>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</si>
  <si>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</si>
  <si>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</si>
  <si>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</si>
  <si>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</si>
  <si>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</si>
  <si>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</si>
  <si>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</si>
  <si>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</si>
  <si>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111151131</t>
  </si>
  <si>
    <t>Pokosení trávníku lučního plochy do 1000 m2 s odvozem do 20 km v rovině a svahu do 1:5</t>
  </si>
  <si>
    <t>m2</t>
  </si>
  <si>
    <t>4</t>
  </si>
  <si>
    <t>ROZPOCET</t>
  </si>
  <si>
    <t>-1222726709</t>
  </si>
  <si>
    <t>PP</t>
  </si>
  <si>
    <t>Pokosení trávníku při souvislé ploše do 1000 m2 lučního v rovině nebo svahu do 1:5</t>
  </si>
  <si>
    <t>184802111</t>
  </si>
  <si>
    <t>Chemické odplevelení před založením kultury nad 20 m2 postřikem na široko v rovině a svahu do 1:5</t>
  </si>
  <si>
    <t>548214544</t>
  </si>
  <si>
    <t>Chemické odplevelení půdy před založením kultury, trávníku nebo zpevněných ploch o výměře jednotlivě přes 20 m2 v rovině nebo na svahu do 1:5 postřikem na široko</t>
  </si>
  <si>
    <t>3</t>
  </si>
  <si>
    <t>M</t>
  </si>
  <si>
    <t>252340020</t>
  </si>
  <si>
    <t>herbicid totální, Roundup Klasik, bal. 5 l</t>
  </si>
  <si>
    <t>litr</t>
  </si>
  <si>
    <t>8</t>
  </si>
  <si>
    <t>-1518362161</t>
  </si>
  <si>
    <t xml:space="preserve">Herbicidy - totální Roundup Klasik                   bal. 5 l</t>
  </si>
  <si>
    <t>VV</t>
  </si>
  <si>
    <t>8655/10000*3</t>
  </si>
  <si>
    <t>183403112</t>
  </si>
  <si>
    <t>Obdělání půdy oráním na hloubku do 0,2 m v rovině a svahu do 1:5</t>
  </si>
  <si>
    <t>1225184408</t>
  </si>
  <si>
    <t>Obdělání půdy oráním hl. přes 100 do 200 mm v rovině nebo na svahu do 1:5</t>
  </si>
  <si>
    <t>5</t>
  </si>
  <si>
    <t>183403151</t>
  </si>
  <si>
    <t>Obdělání půdy smykováním v rovině a svahu do 1:5</t>
  </si>
  <si>
    <t>1199398586</t>
  </si>
  <si>
    <t>Obdělání půdy smykováním v rovině nebo na svahu do 1:5</t>
  </si>
  <si>
    <t>6</t>
  </si>
  <si>
    <t>183403152</t>
  </si>
  <si>
    <t>Obdělání půdy vláčením v rovině a svahu do 1:5</t>
  </si>
  <si>
    <t>2027099666</t>
  </si>
  <si>
    <t>Obdělání půdy vláčením v rovině nebo na svahu do 1:5</t>
  </si>
  <si>
    <t>7</t>
  </si>
  <si>
    <t>181451121</t>
  </si>
  <si>
    <t>Založení lučního trávníku výsevem plochy přes 1000 m2 v rovině a ve svahu do 1:5</t>
  </si>
  <si>
    <t>-1533077305</t>
  </si>
  <si>
    <t>Založení trávníku na půdě předem připravené plochy přes 1000 m2 výsevem včetně utažení lučního v rovině nebo na svahu do 1:5</t>
  </si>
  <si>
    <t>005724720</t>
  </si>
  <si>
    <t>osivo směs travní krajinná - rovinná</t>
  </si>
  <si>
    <t>kg</t>
  </si>
  <si>
    <t>-827590</t>
  </si>
  <si>
    <t>Osiva pícnin směsi travní balení obvykle 25 kg technická - rovinná (10 kg)</t>
  </si>
  <si>
    <t>8655/100*2,5</t>
  </si>
  <si>
    <t>9</t>
  </si>
  <si>
    <t>111151231</t>
  </si>
  <si>
    <t>Pokosení trávníku při souvislé ploše přes 1000 do 10000 m2 lučního v rovině nebo svahu do 1:5</t>
  </si>
  <si>
    <t>-63730627</t>
  </si>
  <si>
    <t>10</t>
  </si>
  <si>
    <t>183101114</t>
  </si>
  <si>
    <t>Hloubení jamek bez výměny půdy zeminy tř 1 až 4 objem do 0,125 m3 v rovině a svahu do 1:5</t>
  </si>
  <si>
    <t>kus</t>
  </si>
  <si>
    <t>-301571728</t>
  </si>
  <si>
    <t>Hloubení jamek pro vysazování rostlin v zemině tř.1 až 4 bez výměny půdy v rovině nebo na svahu do 1:5, objemu přes 0,05 do 0,125 m3</t>
  </si>
  <si>
    <t>"stromy" 205</t>
  </si>
  <si>
    <t>11</t>
  </si>
  <si>
    <t>183101113</t>
  </si>
  <si>
    <t>Hloubení jamek bez výměny půdy zeminy tř 1 až 4 objem do 0,05 m3 v rovině a svahu do 1:5</t>
  </si>
  <si>
    <t>-1926795840</t>
  </si>
  <si>
    <t xml:space="preserve">Hloubení jamek pro vysazování rostlin v zemině tř.1 až 4 bez výměny půdy  v rovině nebo na svahu do 1:5, objemu přes 0,02 do 0,05 m3</t>
  </si>
  <si>
    <t>"keře" 200</t>
  </si>
  <si>
    <t>12</t>
  </si>
  <si>
    <t>185802113</t>
  </si>
  <si>
    <t>Hnojení půdy umělým hnojivem na široko v rovině a svahu do 1:5;(aplikace kondicionéru viz. TZ)</t>
  </si>
  <si>
    <t>t</t>
  </si>
  <si>
    <t>-1782728110</t>
  </si>
  <si>
    <t xml:space="preserve">Hnojení půdy nebo trávníku  v rovině nebo na svahu do 1:5 umělým hnojivem na široko</t>
  </si>
  <si>
    <t>"použití u soliterních stromů a v ploše keřových výsadeb; plošně 100g/m2" (205+128)*0,0001</t>
  </si>
  <si>
    <t>13</t>
  </si>
  <si>
    <t>251111110</t>
  </si>
  <si>
    <t>půdní kondicionér na bázi silkátových koloidů (aplikace půdního kondicionéru viz. TZ)</t>
  </si>
  <si>
    <t>1331316685</t>
  </si>
  <si>
    <t>(bal. 25 kg)</t>
  </si>
  <si>
    <t>"100g/ks ovocný strom; 100g/m2 keře" (205+128)*0,0001*1000</t>
  </si>
  <si>
    <t>14</t>
  </si>
  <si>
    <t>184102110</t>
  </si>
  <si>
    <t>Výsadba dřeviny s balem D do 0,1 m do jamky se zalitím v rovině a svahu do 1:5</t>
  </si>
  <si>
    <t>-37537363</t>
  </si>
  <si>
    <t xml:space="preserve">Výsadba dřeviny s balem do předem vyhloubené jamky se zalitím  v rovině nebo na svahu do 1:5, při průměru balu do 100 mm</t>
  </si>
  <si>
    <t>0265169_D</t>
  </si>
  <si>
    <t>Crateagus monogyna (hloh jednosemenný); 40-60 cm; KK</t>
  </si>
  <si>
    <t>-1749252534</t>
  </si>
  <si>
    <t>16</t>
  </si>
  <si>
    <t>0265161_D</t>
  </si>
  <si>
    <t>Cornus sanguinea (svída obecná); 40-60 cm; KK</t>
  </si>
  <si>
    <t>-158757214</t>
  </si>
  <si>
    <t>17</t>
  </si>
  <si>
    <t>0265162_D</t>
  </si>
  <si>
    <t>Ligustrum vulgare (ptačí zob); 40-60 cm; KK</t>
  </si>
  <si>
    <t>-1921268224</t>
  </si>
  <si>
    <t>18</t>
  </si>
  <si>
    <t>0265166_D</t>
  </si>
  <si>
    <t>Corylus avellana (líska obecná); 40-60 cm; KK</t>
  </si>
  <si>
    <t>1170544574</t>
  </si>
  <si>
    <t>19</t>
  </si>
  <si>
    <t>184102113</t>
  </si>
  <si>
    <t>Výsadba dřeviny s balem D do 0,4 m do jamky se zalitím v rovině a svahu do 1:5</t>
  </si>
  <si>
    <t>625285572</t>
  </si>
  <si>
    <t>Výsadba dřeviny s balem do předem vyhloubené jamky se zalitím v rovině nebo na svahu do 1:5, při průměru balu přes 300 do 400 mm</t>
  </si>
  <si>
    <t>40</t>
  </si>
  <si>
    <t>02650405_t1</t>
  </si>
  <si>
    <t>Miller, kdouloň, podnož semenáč, VK</t>
  </si>
  <si>
    <t>-2089631627</t>
  </si>
  <si>
    <t>41</t>
  </si>
  <si>
    <t>02650405_t2</t>
  </si>
  <si>
    <t>Kožená reneta zimní, jabloň, podnož semenáč, VK</t>
  </si>
  <si>
    <t>-553676792</t>
  </si>
  <si>
    <t>42</t>
  </si>
  <si>
    <t>02650405_t3</t>
  </si>
  <si>
    <t>Malinové podzimní, jabloň, podnož semenáč, VK</t>
  </si>
  <si>
    <t>-1330126820</t>
  </si>
  <si>
    <t>43</t>
  </si>
  <si>
    <t>02650405_t4</t>
  </si>
  <si>
    <t>Matčino, jabloň, podnož semenáč, VK</t>
  </si>
  <si>
    <t>221082861</t>
  </si>
  <si>
    <t>44</t>
  </si>
  <si>
    <t>02650405_t5</t>
  </si>
  <si>
    <t>Panenské české, jabloň, podnož semenáč, VK</t>
  </si>
  <si>
    <t>143352911</t>
  </si>
  <si>
    <t>45</t>
  </si>
  <si>
    <t>02650405_t6</t>
  </si>
  <si>
    <t>Průsvitné letní, jabloň, podnož semenáč, VK</t>
  </si>
  <si>
    <t>1418110157</t>
  </si>
  <si>
    <t>46</t>
  </si>
  <si>
    <t>02650405_t7</t>
  </si>
  <si>
    <t>Schokolade, višeň, podnož semenáč, VK</t>
  </si>
  <si>
    <t>447934631</t>
  </si>
  <si>
    <t>47</t>
  </si>
  <si>
    <t>02650405_t8</t>
  </si>
  <si>
    <t>Chrudimská, švestka, podnož semenáč, VK</t>
  </si>
  <si>
    <t>797275753</t>
  </si>
  <si>
    <t>48</t>
  </si>
  <si>
    <t>02650405_t9</t>
  </si>
  <si>
    <t>hrušeň obecná, podnož semenáč, VK</t>
  </si>
  <si>
    <t>183516400</t>
  </si>
  <si>
    <t>49</t>
  </si>
  <si>
    <t>02650405_t10</t>
  </si>
  <si>
    <t>polnička, hrušeň planá, VK</t>
  </si>
  <si>
    <t>159759528</t>
  </si>
  <si>
    <t>25</t>
  </si>
  <si>
    <t>184215132</t>
  </si>
  <si>
    <t>Ukotvení kmene dřevin třemi kůly D do 0,1 m délky do 2 m včetně šesti příček</t>
  </si>
  <si>
    <t>-1044458379</t>
  </si>
  <si>
    <t>Ukotvení dřeviny kůly třemi kůly, délky přes 1 do 2 m</t>
  </si>
  <si>
    <t>"slouží jako kotvení, ale i jako základ ochranného pláště dřeviny" 205</t>
  </si>
  <si>
    <t>26</t>
  </si>
  <si>
    <t>184807911</t>
  </si>
  <si>
    <t>Kůl l 2 m D 40 až 60 mm k sazenici 1 až 3 leté</t>
  </si>
  <si>
    <t>1537435342</t>
  </si>
  <si>
    <t>Dodání a osazení kůlu k sazenici délky 2 m, průměru od 40 do 60 mm, s upevněním sazenice ke kůlu motouzem, sazenice1 až 3 leté</t>
  </si>
  <si>
    <t>(205*3)</t>
  </si>
  <si>
    <t>27</t>
  </si>
  <si>
    <t>184813121</t>
  </si>
  <si>
    <t>Ochrana dřevin před okusem mechanicky pletivem v rovině a svahu do 1:5</t>
  </si>
  <si>
    <t>641500357</t>
  </si>
  <si>
    <t>Ochrana dřevin před okusem zvěří mechanicky v rovině nebo ve svahu do 1:5, pletivem, výšky do 2 m</t>
  </si>
  <si>
    <t>"ochranná konstrukce ze tří kůlů s příčkami dole i nahoře s plevtivem vně" 205</t>
  </si>
  <si>
    <t>28</t>
  </si>
  <si>
    <t>184816111</t>
  </si>
  <si>
    <t>Hnojení sazenic průmyslovými hnojivy do 0,25 kg k jedné sazenici</t>
  </si>
  <si>
    <t>-1627638613</t>
  </si>
  <si>
    <t>Hnojení sazenic průmyslovými hnojivy v množství do 0,25 kg k jedné sazenici</t>
  </si>
  <si>
    <t>"stromy a keře" 205+200</t>
  </si>
  <si>
    <t>29</t>
  </si>
  <si>
    <t>251911550</t>
  </si>
  <si>
    <t>hnojivo průmyslové (bal. 5 kg)</t>
  </si>
  <si>
    <t>1682479574</t>
  </si>
  <si>
    <t>Hnojiva průmyslová ostatní Cererit (bal. 5 kg)</t>
  </si>
  <si>
    <t>"stromy a keře" (205+200)*0,05</t>
  </si>
  <si>
    <t>30</t>
  </si>
  <si>
    <t>184813133</t>
  </si>
  <si>
    <t>Ochrana listnatých dřevin do 70 cm před okusem chemickým nátěrem v rovině a svahu do 1:5, včetně přípravku</t>
  </si>
  <si>
    <t>100 kus</t>
  </si>
  <si>
    <t>1035658681</t>
  </si>
  <si>
    <t>Ochrana dřevin před okusem zvěří chemicky nátěrem, v rovině nebo ve svahu do 1:5 listnatých, výšky do 70 cm, včetně přípravku</t>
  </si>
  <si>
    <t>31</t>
  </si>
  <si>
    <t>348951250</t>
  </si>
  <si>
    <t>Oplocení lesnické v 1,6 m s drátěným pletivem</t>
  </si>
  <si>
    <t>m</t>
  </si>
  <si>
    <t>-1149158380</t>
  </si>
  <si>
    <t xml:space="preserve">Oplocení lesních kultur dřevěnými kůly hoblovanými průměr do 120 mm, bez impregnace, v osové vzdálenosti 3 m, v oplocení výšky 1,6 m, s drátěným pletivem </t>
  </si>
  <si>
    <t>"5 úseků oplocení" 75+75+75+75+65</t>
  </si>
  <si>
    <t>32</t>
  </si>
  <si>
    <t>348952262</t>
  </si>
  <si>
    <t>Vrata z plotových tyček v 1,5 m plochy nad 2 do 10 m2</t>
  </si>
  <si>
    <t>-1688953837</t>
  </si>
  <si>
    <t xml:space="preserve">Oplocení lesních kultur dřevěnými kůly  vrata z plotových tyček, výšky 1,5 m, plochy přes 2 do 10 m2</t>
  </si>
  <si>
    <t>"5ks bran šířky cca 3m" 5*3</t>
  </si>
  <si>
    <t>33</t>
  </si>
  <si>
    <t>R kámen</t>
  </si>
  <si>
    <t>Dodání a osazení soliterního lomového kamene 300-500kg</t>
  </si>
  <si>
    <t>ks</t>
  </si>
  <si>
    <t>1024</t>
  </si>
  <si>
    <t>-1647235203</t>
  </si>
  <si>
    <t>34</t>
  </si>
  <si>
    <t>184911421</t>
  </si>
  <si>
    <t>Mulčování rostlin kůrou tl. do 0,1 m v rovině a svahu do 1:5</t>
  </si>
  <si>
    <t>1762693670</t>
  </si>
  <si>
    <t>Mulčování vysazených rostlin mulčovací kůrou, tl. do 100 mm v rovině nebo na svahu do 1:5</t>
  </si>
  <si>
    <t>"plocha keřových výsadeb (128m2) a ovocných stromů (1ks/1m2)" 128+205</t>
  </si>
  <si>
    <t>35</t>
  </si>
  <si>
    <t>103911000</t>
  </si>
  <si>
    <t>kůra mulčovací VL</t>
  </si>
  <si>
    <t>m3</t>
  </si>
  <si>
    <t>337540200</t>
  </si>
  <si>
    <t xml:space="preserve">Výrobky ostatní kůra mulčovací              VL</t>
  </si>
  <si>
    <t>333/10</t>
  </si>
  <si>
    <t>36</t>
  </si>
  <si>
    <t>185804312</t>
  </si>
  <si>
    <t>Zalití rostlin vodou plocha přes 20 m2</t>
  </si>
  <si>
    <t>1385897303</t>
  </si>
  <si>
    <t>Zalití rostlin vodou plochy záhonů jednotlivě přes 20 m2</t>
  </si>
  <si>
    <t>"keře ks/5l; stromy ks/20l"((200*0,005)+(205*0,02))*2</t>
  </si>
  <si>
    <t>37</t>
  </si>
  <si>
    <t>185851121</t>
  </si>
  <si>
    <t>Dovoz vody pro zálivku rostlin za vzdálenost do 1000 m</t>
  </si>
  <si>
    <t>-2139534107</t>
  </si>
  <si>
    <t>Dovoz vody pro zálivku rostlin na vzdálenost do 1000 m</t>
  </si>
  <si>
    <t>38</t>
  </si>
  <si>
    <t>185851129</t>
  </si>
  <si>
    <t>Příplatek k dovozu vody pro zálivku rostlin do 1000 m ZKD 1000 m</t>
  </si>
  <si>
    <t>-1010527439</t>
  </si>
  <si>
    <t>Dovoz vody pro zálivku rostlin Příplatek k ceně za každých dalších i započatých 1000 m</t>
  </si>
  <si>
    <t>"+ 5km" 5*10,2</t>
  </si>
  <si>
    <t>39</t>
  </si>
  <si>
    <t>998231311</t>
  </si>
  <si>
    <t>Přesun hmot pro sadovnické a krajinářské úpravy vodorovně do 5000 m</t>
  </si>
  <si>
    <t>-525189796</t>
  </si>
  <si>
    <t>Přesun hmot pro sadovnické a krajinářské úpravy dopravní vzdálenost do 5000 m</t>
  </si>
  <si>
    <t>Soupis:</t>
  </si>
  <si>
    <t>SO-011 - 1. rok pěstební péče</t>
  </si>
  <si>
    <t>Pokosení trávníku lučního plochy do 10000 m2 s odvozem do 20 km v rovině a svahu do 1:5</t>
  </si>
  <si>
    <t>-1277818948</t>
  </si>
  <si>
    <t>"celá plocha bez mulčovaných ploch; 3x ročně" 3*(8888-128-205)</t>
  </si>
  <si>
    <t>184813134</t>
  </si>
  <si>
    <t>Ochrana listnatých dřevin přes 70 cm před okusem chemickým nátěrem v rovině a svahu do 1:5</t>
  </si>
  <si>
    <t>412692241</t>
  </si>
  <si>
    <t>Ochrana dřevin před okusem zvěří chemicky nátěrem, v rovině nebo ve svahu do 1:5 listnatých, výšky přes 70 cm</t>
  </si>
  <si>
    <t>184911111</t>
  </si>
  <si>
    <t>Znovuuvázání dřeviny ke kůlům (+ kontrola chrániček)</t>
  </si>
  <si>
    <t>1318294761</t>
  </si>
  <si>
    <t>Znovuuvázání dřeviny jedním úvazkem ke stávajícímu kůlu</t>
  </si>
  <si>
    <t>"1x ročně" 205</t>
  </si>
  <si>
    <t>596490890</t>
  </si>
  <si>
    <t>"keře ks/5l; stromy ks/20l; 10x ročně"((200*0,005)+(205*0,02))*10</t>
  </si>
  <si>
    <t>1897034664</t>
  </si>
  <si>
    <t>"keře ks/5l; stromy ks/20l; 10xročně"((200*0,005)+(205*0,02))*10</t>
  </si>
  <si>
    <t>-1788598072</t>
  </si>
  <si>
    <t>"+ 5km" 5* 51</t>
  </si>
  <si>
    <t>SO-012 - 2. rok pěstební péče</t>
  </si>
  <si>
    <t>-112990439</t>
  </si>
  <si>
    <t>"celá plocha bez mulčovaných ploch; 2x ročně" 2*(8888-128-205)</t>
  </si>
  <si>
    <t>-66140812</t>
  </si>
  <si>
    <t>2128567960</t>
  </si>
  <si>
    <t>-1233388561</t>
  </si>
  <si>
    <t>"keře ks/5l; stromy ks/20l; 6x ročně"((200*0,005)+(205*0,02))*6</t>
  </si>
  <si>
    <t>1485550655</t>
  </si>
  <si>
    <t>-539793498</t>
  </si>
  <si>
    <t>"+ 5km" 5* 30,6</t>
  </si>
  <si>
    <t>SO-013 - 3. rok pěstební péče</t>
  </si>
  <si>
    <t>1662852974</t>
  </si>
  <si>
    <t>"celá plocha bez mulčovaných ploch; 3x ročně" 2*(8888-128-205)</t>
  </si>
  <si>
    <t>-1028702184</t>
  </si>
  <si>
    <t>1063543501</t>
  </si>
  <si>
    <t>-1283411472</t>
  </si>
  <si>
    <t>"keře ks/5l; stromy ks/20l; 2x ročně"((200*0,005)+(205*0,02))*2</t>
  </si>
  <si>
    <t>1042960058</t>
  </si>
  <si>
    <t>"keře ks/5l; stromy ks/20l; 2xročně"((200*0,005)+(205*0,02))*2</t>
  </si>
  <si>
    <t>346477410</t>
  </si>
  <si>
    <t>"+ 5km" 5* 10,2</t>
  </si>
  <si>
    <t>184852321</t>
  </si>
  <si>
    <t>Řez stromu výchovný špičáků a keřových stromů výšky do 4 m</t>
  </si>
  <si>
    <t>-1667880333</t>
  </si>
  <si>
    <t>Řez stromů prováděný lezeckou technikou výchovný (S-RV) špičáky a keřové stromy, výšky do 4 m</t>
  </si>
  <si>
    <t>SO-010 -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</si>
  <si>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</si>
  <si>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</si>
  <si>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</si>
  <si>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</si>
  <si>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</si>
  <si>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</si>
  <si>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</si>
  <si>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012002000</t>
  </si>
  <si>
    <t>Geodetické práce</t>
  </si>
  <si>
    <t>soubor</t>
  </si>
  <si>
    <t>-1743053123</t>
  </si>
  <si>
    <t>"vytyčení pozemku před výsadbou; vytyčení inženýrských sítí" 1</t>
  </si>
  <si>
    <t>013254000</t>
  </si>
  <si>
    <t>Dokumentace skutečného provedení stavby</t>
  </si>
  <si>
    <t>stavba</t>
  </si>
  <si>
    <t>-528798982</t>
  </si>
  <si>
    <t>VRN3</t>
  </si>
  <si>
    <t>Zařízení staveniště</t>
  </si>
  <si>
    <t>25000</t>
  </si>
  <si>
    <t>-1846674456</t>
  </si>
  <si>
    <t>039002000</t>
  </si>
  <si>
    <t>Zrušení zařízení staveniště</t>
  </si>
  <si>
    <t>1164422516</t>
  </si>
  <si>
    <t>VRN7</t>
  </si>
  <si>
    <t>Provozní vlivy</t>
  </si>
  <si>
    <t>075002000</t>
  </si>
  <si>
    <t>Ochranná pásma</t>
  </si>
  <si>
    <t>2135579280</t>
  </si>
  <si>
    <t>075603000</t>
  </si>
  <si>
    <t>Jiná ochranná pásma</t>
  </si>
  <si>
    <t>1317951609</t>
  </si>
  <si>
    <t>"práce v OP produktovodu; práce v OP letiště"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</si>
</sst>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8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29.28" customHeight="1">
      <c r="B9" s="19"/>
      <c r="C9" s="20"/>
      <c r="D9" s="24" t="s">
        <v>25</v>
      </c>
      <c r="E9" s="20"/>
      <c r="F9" s="20"/>
      <c r="G9" s="20"/>
      <c r="H9" s="20"/>
      <c r="I9" s="20"/>
      <c r="J9" s="20"/>
      <c r="K9" s="32" t="s">
        <v>26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28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28</v>
      </c>
      <c r="AL13" s="20"/>
      <c r="AM13" s="20"/>
      <c r="AN13" s="33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0" t="s">
        <v>30</v>
      </c>
      <c r="AL14" s="20"/>
      <c r="AM14" s="20"/>
      <c r="AN14" s="33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28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28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0"/>
      <c r="AQ25" s="20"/>
      <c r="AR25" s="18"/>
      <c r="BE25" s="29"/>
    </row>
    <row r="26" s="1" customFormat="1" ht="14.4" customHeight="1">
      <c r="B26" s="19"/>
      <c r="C26" s="20"/>
      <c r="D26" s="37" t="s">
        <v>40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8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7" t="s">
        <v>41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8">
        <f>ROUND(AG102, 2)</f>
        <v>0</v>
      </c>
      <c r="AL27" s="38"/>
      <c r="AM27" s="38"/>
      <c r="AN27" s="38"/>
      <c r="AO27" s="38"/>
      <c r="AP27" s="20"/>
      <c r="AQ27" s="20"/>
      <c r="AR27" s="18"/>
      <c r="BE27" s="29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29"/>
    </row>
    <row r="29" s="2" customFormat="1" ht="25.92" customHeight="1">
      <c r="A29" s="39"/>
      <c r="B29" s="40"/>
      <c r="C29" s="41"/>
      <c r="D29" s="43" t="s">
        <v>42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29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29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43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44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45</v>
      </c>
      <c r="AL31" s="46"/>
      <c r="AM31" s="46"/>
      <c r="AN31" s="46"/>
      <c r="AO31" s="46"/>
      <c r="AP31" s="41"/>
      <c r="AQ31" s="41"/>
      <c r="AR31" s="42"/>
      <c r="BE31" s="29"/>
    </row>
    <row r="32" s="3" customFormat="1" ht="14.4" customHeight="1">
      <c r="A32" s="3"/>
      <c r="B32" s="47"/>
      <c r="C32" s="48"/>
      <c r="D32" s="30" t="s">
        <v>46</v>
      </c>
      <c r="E32" s="48"/>
      <c r="F32" s="30" t="s">
        <v>47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SUM(CD102:CD106),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SUM(BY102:BY106),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0" t="s">
        <v>48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SUM(CE102:CE106),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SUM(BZ102:BZ106),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0" t="s">
        <v>49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SUM(CF102:CF106),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0" t="s">
        <v>50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SUM(CG102:CG106),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0" t="s">
        <v>51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SUM(CH102:CH106),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52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53</v>
      </c>
      <c r="U38" s="55"/>
      <c r="V38" s="55"/>
      <c r="W38" s="55"/>
      <c r="X38" s="57" t="s">
        <v>54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9"/>
      <c r="B60" s="40"/>
      <c r="C60" s="41"/>
      <c r="D60" s="65" t="s">
        <v>57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58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57</v>
      </c>
      <c r="AI60" s="44"/>
      <c r="AJ60" s="44"/>
      <c r="AK60" s="44"/>
      <c r="AL60" s="44"/>
      <c r="AM60" s="65" t="s">
        <v>58</v>
      </c>
      <c r="AN60" s="44"/>
      <c r="AO60" s="44"/>
      <c r="AP60" s="41"/>
      <c r="AQ60" s="41"/>
      <c r="AR60" s="42"/>
      <c r="BE60" s="39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9"/>
      <c r="B75" s="40"/>
      <c r="C75" s="41"/>
      <c r="D75" s="65" t="s">
        <v>57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58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57</v>
      </c>
      <c r="AI75" s="44"/>
      <c r="AJ75" s="44"/>
      <c r="AK75" s="44"/>
      <c r="AL75" s="44"/>
      <c r="AM75" s="65" t="s">
        <v>58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1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0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117-3138-20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Projektová dokumentace - Větrolam v k.ú. Třebešice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0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Třebešice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0" t="s">
        <v>23</v>
      </c>
      <c r="AJ87" s="41"/>
      <c r="AK87" s="41"/>
      <c r="AL87" s="41"/>
      <c r="AM87" s="80" t="str">
        <f>IF(AN8= "","",AN8)</f>
        <v>1. 10. 2020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0" t="s">
        <v>27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0" t="s">
        <v>33</v>
      </c>
      <c r="AJ89" s="41"/>
      <c r="AK89" s="41"/>
      <c r="AL89" s="41"/>
      <c r="AM89" s="81" t="str">
        <f>IF(E17="","",E17)</f>
        <v>Agroprojekt PSO s.r.o.</v>
      </c>
      <c r="AN89" s="72"/>
      <c r="AO89" s="72"/>
      <c r="AP89" s="72"/>
      <c r="AQ89" s="41"/>
      <c r="AR89" s="42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0" t="s">
        <v>31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0" t="s">
        <v>36</v>
      </c>
      <c r="AJ90" s="41"/>
      <c r="AK90" s="41"/>
      <c r="AL90" s="41"/>
      <c r="AM90" s="81" t="str">
        <f>IF(E20="","",E20)</f>
        <v>Daniel Doubrava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2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7"/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ROUND(SUM(AG96:AG100),2)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88</v>
      </c>
      <c r="AR95" s="127"/>
      <c r="AS95" s="128">
        <f>ROUND(SUM(AS96:AS100),2)</f>
        <v>0</v>
      </c>
      <c r="AT95" s="129">
        <f>ROUND(SUM(AV95:AW95),2)</f>
        <v>0</v>
      </c>
      <c r="AU95" s="130">
        <f>ROUND(SUM(AU96:AU100),5)</f>
        <v>0</v>
      </c>
      <c r="AV95" s="129">
        <f>ROUND(AZ95*L32,2)</f>
        <v>0</v>
      </c>
      <c r="AW95" s="129">
        <f>ROUND(BA95*L33,2)</f>
        <v>0</v>
      </c>
      <c r="AX95" s="129">
        <f>ROUND(BB95*L32,2)</f>
        <v>0</v>
      </c>
      <c r="AY95" s="129">
        <f>ROUND(BC95*L33,2)</f>
        <v>0</v>
      </c>
      <c r="AZ95" s="129">
        <f>ROUND(SUM(AZ96:AZ100),2)</f>
        <v>0</v>
      </c>
      <c r="BA95" s="129">
        <f>ROUND(SUM(BA96:BA100),2)</f>
        <v>0</v>
      </c>
      <c r="BB95" s="129">
        <f>ROUND(SUM(BB96:BB100),2)</f>
        <v>0</v>
      </c>
      <c r="BC95" s="129">
        <f>ROUND(SUM(BC96:BC100),2)</f>
        <v>0</v>
      </c>
      <c r="BD95" s="131">
        <f>ROUND(SUM(BD96:BD100),2)</f>
        <v>0</v>
      </c>
      <c r="BE95" s="7"/>
      <c r="BS95" s="132" t="s">
        <v>81</v>
      </c>
      <c r="BT95" s="132" t="s">
        <v>89</v>
      </c>
      <c r="BV95" s="132" t="s">
        <v>84</v>
      </c>
      <c r="BW95" s="132" t="s">
        <v>90</v>
      </c>
      <c r="BX95" s="132" t="s">
        <v>5</v>
      </c>
      <c r="CL95" s="132" t="s">
        <v>19</v>
      </c>
      <c r="CM95" s="132" t="s">
        <v>91</v>
      </c>
    </row>
    <row r="96" s="4" customFormat="1" ht="16.5" customHeight="1">
      <c r="A96" s="133" t="s">
        <v>92</v>
      </c>
      <c r="B96" s="71"/>
      <c r="C96" s="134"/>
      <c r="D96" s="134"/>
      <c r="E96" s="135" t="s">
        <v>86</v>
      </c>
      <c r="F96" s="135"/>
      <c r="G96" s="135"/>
      <c r="H96" s="135"/>
      <c r="I96" s="135"/>
      <c r="J96" s="134"/>
      <c r="K96" s="135" t="s">
        <v>87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'SO-01 - Větrolam Třebešice'!J30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93</v>
      </c>
      <c r="AR96" s="73"/>
      <c r="AS96" s="138">
        <v>0</v>
      </c>
      <c r="AT96" s="139">
        <f>ROUND(SUM(AV96:AW96),2)</f>
        <v>0</v>
      </c>
      <c r="AU96" s="140">
        <f>'SO-01 - Větrolam Třebešice'!P116</f>
        <v>0</v>
      </c>
      <c r="AV96" s="139">
        <f>'SO-01 - Větrolam Třebešice'!J33</f>
        <v>0</v>
      </c>
      <c r="AW96" s="139">
        <f>'SO-01 - Větrolam Třebešice'!J34</f>
        <v>0</v>
      </c>
      <c r="AX96" s="139">
        <f>'SO-01 - Větrolam Třebešice'!J35</f>
        <v>0</v>
      </c>
      <c r="AY96" s="139">
        <f>'SO-01 - Větrolam Třebešice'!J36</f>
        <v>0</v>
      </c>
      <c r="AZ96" s="139">
        <f>'SO-01 - Větrolam Třebešice'!F33</f>
        <v>0</v>
      </c>
      <c r="BA96" s="139">
        <f>'SO-01 - Větrolam Třebešice'!F34</f>
        <v>0</v>
      </c>
      <c r="BB96" s="139">
        <f>'SO-01 - Větrolam Třebešice'!F35</f>
        <v>0</v>
      </c>
      <c r="BC96" s="139">
        <f>'SO-01 - Větrolam Třebešice'!F36</f>
        <v>0</v>
      </c>
      <c r="BD96" s="141">
        <f>'SO-01 - Větrolam Třebešice'!F37</f>
        <v>0</v>
      </c>
      <c r="BE96" s="4"/>
      <c r="BT96" s="142" t="s">
        <v>91</v>
      </c>
      <c r="BU96" s="142" t="s">
        <v>94</v>
      </c>
      <c r="BV96" s="142" t="s">
        <v>84</v>
      </c>
      <c r="BW96" s="142" t="s">
        <v>90</v>
      </c>
      <c r="BX96" s="142" t="s">
        <v>5</v>
      </c>
      <c r="CL96" s="142" t="s">
        <v>19</v>
      </c>
      <c r="CM96" s="142" t="s">
        <v>91</v>
      </c>
    </row>
    <row r="97" s="4" customFormat="1" ht="16.5" customHeight="1">
      <c r="A97" s="133" t="s">
        <v>92</v>
      </c>
      <c r="B97" s="71"/>
      <c r="C97" s="134"/>
      <c r="D97" s="134"/>
      <c r="E97" s="135" t="s">
        <v>95</v>
      </c>
      <c r="F97" s="135"/>
      <c r="G97" s="135"/>
      <c r="H97" s="135"/>
      <c r="I97" s="135"/>
      <c r="J97" s="134"/>
      <c r="K97" s="135" t="s">
        <v>96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'SO-011 - 1. rok pěstební 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93</v>
      </c>
      <c r="AR97" s="73"/>
      <c r="AS97" s="138">
        <v>0</v>
      </c>
      <c r="AT97" s="139">
        <f>ROUND(SUM(AV97:AW97),2)</f>
        <v>0</v>
      </c>
      <c r="AU97" s="140">
        <f>'SO-011 - 1. rok pěstební ...'!P120</f>
        <v>0</v>
      </c>
      <c r="AV97" s="139">
        <f>'SO-011 - 1. rok pěstební ...'!J35</f>
        <v>0</v>
      </c>
      <c r="AW97" s="139">
        <f>'SO-011 - 1. rok pěstební ...'!J36</f>
        <v>0</v>
      </c>
      <c r="AX97" s="139">
        <f>'SO-011 - 1. rok pěstební ...'!J37</f>
        <v>0</v>
      </c>
      <c r="AY97" s="139">
        <f>'SO-011 - 1. rok pěstební ...'!J38</f>
        <v>0</v>
      </c>
      <c r="AZ97" s="139">
        <f>'SO-011 - 1. rok pěstební ...'!F35</f>
        <v>0</v>
      </c>
      <c r="BA97" s="139">
        <f>'SO-011 - 1. rok pěstební ...'!F36</f>
        <v>0</v>
      </c>
      <c r="BB97" s="139">
        <f>'SO-011 - 1. rok pěstební ...'!F37</f>
        <v>0</v>
      </c>
      <c r="BC97" s="139">
        <f>'SO-011 - 1. rok pěstební ...'!F38</f>
        <v>0</v>
      </c>
      <c r="BD97" s="141">
        <f>'SO-011 - 1. rok pěstební ...'!F39</f>
        <v>0</v>
      </c>
      <c r="BE97" s="4"/>
      <c r="BT97" s="142" t="s">
        <v>91</v>
      </c>
      <c r="BV97" s="142" t="s">
        <v>84</v>
      </c>
      <c r="BW97" s="142" t="s">
        <v>97</v>
      </c>
      <c r="BX97" s="142" t="s">
        <v>90</v>
      </c>
      <c r="CL97" s="142" t="s">
        <v>19</v>
      </c>
    </row>
    <row r="98" s="4" customFormat="1" ht="16.5" customHeight="1">
      <c r="A98" s="133" t="s">
        <v>92</v>
      </c>
      <c r="B98" s="71"/>
      <c r="C98" s="134"/>
      <c r="D98" s="134"/>
      <c r="E98" s="135" t="s">
        <v>98</v>
      </c>
      <c r="F98" s="135"/>
      <c r="G98" s="135"/>
      <c r="H98" s="135"/>
      <c r="I98" s="135"/>
      <c r="J98" s="134"/>
      <c r="K98" s="135" t="s">
        <v>99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'SO-012 - 2. rok pěstební 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93</v>
      </c>
      <c r="AR98" s="73"/>
      <c r="AS98" s="138">
        <v>0</v>
      </c>
      <c r="AT98" s="139">
        <f>ROUND(SUM(AV98:AW98),2)</f>
        <v>0</v>
      </c>
      <c r="AU98" s="140">
        <f>'SO-012 - 2. rok pěstební ...'!P120</f>
        <v>0</v>
      </c>
      <c r="AV98" s="139">
        <f>'SO-012 - 2. rok pěstební ...'!J35</f>
        <v>0</v>
      </c>
      <c r="AW98" s="139">
        <f>'SO-012 - 2. rok pěstební ...'!J36</f>
        <v>0</v>
      </c>
      <c r="AX98" s="139">
        <f>'SO-012 - 2. rok pěstební ...'!J37</f>
        <v>0</v>
      </c>
      <c r="AY98" s="139">
        <f>'SO-012 - 2. rok pěstební ...'!J38</f>
        <v>0</v>
      </c>
      <c r="AZ98" s="139">
        <f>'SO-012 - 2. rok pěstební ...'!F35</f>
        <v>0</v>
      </c>
      <c r="BA98" s="139">
        <f>'SO-012 - 2. rok pěstební ...'!F36</f>
        <v>0</v>
      </c>
      <c r="BB98" s="139">
        <f>'SO-012 - 2. rok pěstební ...'!F37</f>
        <v>0</v>
      </c>
      <c r="BC98" s="139">
        <f>'SO-012 - 2. rok pěstební ...'!F38</f>
        <v>0</v>
      </c>
      <c r="BD98" s="141">
        <f>'SO-012 - 2. rok pěstební ...'!F39</f>
        <v>0</v>
      </c>
      <c r="BE98" s="4"/>
      <c r="BT98" s="142" t="s">
        <v>91</v>
      </c>
      <c r="BV98" s="142" t="s">
        <v>84</v>
      </c>
      <c r="BW98" s="142" t="s">
        <v>100</v>
      </c>
      <c r="BX98" s="142" t="s">
        <v>90</v>
      </c>
      <c r="CL98" s="142" t="s">
        <v>19</v>
      </c>
    </row>
    <row r="99" s="4" customFormat="1" ht="16.5" customHeight="1">
      <c r="A99" s="133" t="s">
        <v>92</v>
      </c>
      <c r="B99" s="71"/>
      <c r="C99" s="134"/>
      <c r="D99" s="134"/>
      <c r="E99" s="135" t="s">
        <v>101</v>
      </c>
      <c r="F99" s="135"/>
      <c r="G99" s="135"/>
      <c r="H99" s="135"/>
      <c r="I99" s="135"/>
      <c r="J99" s="134"/>
      <c r="K99" s="135" t="s">
        <v>102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'SO-013 - 3. rok pěstební 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93</v>
      </c>
      <c r="AR99" s="73"/>
      <c r="AS99" s="138">
        <v>0</v>
      </c>
      <c r="AT99" s="139">
        <f>ROUND(SUM(AV99:AW99),2)</f>
        <v>0</v>
      </c>
      <c r="AU99" s="140">
        <f>'SO-013 - 3. rok pěstební ...'!P120</f>
        <v>0</v>
      </c>
      <c r="AV99" s="139">
        <f>'SO-013 - 3. rok pěstební ...'!J35</f>
        <v>0</v>
      </c>
      <c r="AW99" s="139">
        <f>'SO-013 - 3. rok pěstební ...'!J36</f>
        <v>0</v>
      </c>
      <c r="AX99" s="139">
        <f>'SO-013 - 3. rok pěstební ...'!J37</f>
        <v>0</v>
      </c>
      <c r="AY99" s="139">
        <f>'SO-013 - 3. rok pěstební ...'!J38</f>
        <v>0</v>
      </c>
      <c r="AZ99" s="139">
        <f>'SO-013 - 3. rok pěstební ...'!F35</f>
        <v>0</v>
      </c>
      <c r="BA99" s="139">
        <f>'SO-013 - 3. rok pěstební ...'!F36</f>
        <v>0</v>
      </c>
      <c r="BB99" s="139">
        <f>'SO-013 - 3. rok pěstební ...'!F37</f>
        <v>0</v>
      </c>
      <c r="BC99" s="139">
        <f>'SO-013 - 3. rok pěstební ...'!F38</f>
        <v>0</v>
      </c>
      <c r="BD99" s="141">
        <f>'SO-013 - 3. rok pěstební ...'!F39</f>
        <v>0</v>
      </c>
      <c r="BE99" s="4"/>
      <c r="BT99" s="142" t="s">
        <v>91</v>
      </c>
      <c r="BV99" s="142" t="s">
        <v>84</v>
      </c>
      <c r="BW99" s="142" t="s">
        <v>103</v>
      </c>
      <c r="BX99" s="142" t="s">
        <v>90</v>
      </c>
      <c r="CL99" s="142" t="s">
        <v>19</v>
      </c>
    </row>
    <row r="100" s="4" customFormat="1" ht="16.5" customHeight="1">
      <c r="A100" s="133" t="s">
        <v>92</v>
      </c>
      <c r="B100" s="71"/>
      <c r="C100" s="134"/>
      <c r="D100" s="134"/>
      <c r="E100" s="135" t="s">
        <v>104</v>
      </c>
      <c r="F100" s="135"/>
      <c r="G100" s="135"/>
      <c r="H100" s="135"/>
      <c r="I100" s="135"/>
      <c r="J100" s="134"/>
      <c r="K100" s="135" t="s">
        <v>105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'SO-010 - Vedlejší rozpočt...'!J32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93</v>
      </c>
      <c r="AR100" s="73"/>
      <c r="AS100" s="143">
        <v>0</v>
      </c>
      <c r="AT100" s="144">
        <f>ROUND(SUM(AV100:AW100),2)</f>
        <v>0</v>
      </c>
      <c r="AU100" s="145">
        <f>'SO-010 - Vedlejší rozpočt...'!P124</f>
        <v>0</v>
      </c>
      <c r="AV100" s="144">
        <f>'SO-010 - Vedlejší rozpočt...'!J35</f>
        <v>0</v>
      </c>
      <c r="AW100" s="144">
        <f>'SO-010 - Vedlejší rozpočt...'!J36</f>
        <v>0</v>
      </c>
      <c r="AX100" s="144">
        <f>'SO-010 - Vedlejší rozpočt...'!J37</f>
        <v>0</v>
      </c>
      <c r="AY100" s="144">
        <f>'SO-010 - Vedlejší rozpočt...'!J38</f>
        <v>0</v>
      </c>
      <c r="AZ100" s="144">
        <f>'SO-010 - Vedlejší rozpočt...'!F35</f>
        <v>0</v>
      </c>
      <c r="BA100" s="144">
        <f>'SO-010 - Vedlejší rozpočt...'!F36</f>
        <v>0</v>
      </c>
      <c r="BB100" s="144">
        <f>'SO-010 - Vedlejší rozpočt...'!F37</f>
        <v>0</v>
      </c>
      <c r="BC100" s="144">
        <f>'SO-010 - Vedlejší rozpočt...'!F38</f>
        <v>0</v>
      </c>
      <c r="BD100" s="146">
        <f>'SO-010 - Vedlejší rozpočt...'!F39</f>
        <v>0</v>
      </c>
      <c r="BE100" s="4"/>
      <c r="BT100" s="142" t="s">
        <v>91</v>
      </c>
      <c r="BV100" s="142" t="s">
        <v>84</v>
      </c>
      <c r="BW100" s="142" t="s">
        <v>106</v>
      </c>
      <c r="BX100" s="142" t="s">
        <v>90</v>
      </c>
      <c r="CL100" s="142" t="s">
        <v>19</v>
      </c>
    </row>
    <row r="101"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18"/>
    </row>
    <row r="102" s="2" customFormat="1" ht="30" customHeight="1">
      <c r="A102" s="39"/>
      <c r="B102" s="40"/>
      <c r="C102" s="108" t="s">
        <v>107</v>
      </c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111">
        <f>ROUND(SUM(AG103:AG106), 2)</f>
        <v>0</v>
      </c>
      <c r="AH102" s="111"/>
      <c r="AI102" s="111"/>
      <c r="AJ102" s="111"/>
      <c r="AK102" s="111"/>
      <c r="AL102" s="111"/>
      <c r="AM102" s="111"/>
      <c r="AN102" s="111">
        <f>ROUND(SUM(AN103:AN106), 2)</f>
        <v>0</v>
      </c>
      <c r="AO102" s="111"/>
      <c r="AP102" s="111"/>
      <c r="AQ102" s="147"/>
      <c r="AR102" s="42"/>
      <c r="AS102" s="101" t="s">
        <v>108</v>
      </c>
      <c r="AT102" s="102" t="s">
        <v>109</v>
      </c>
      <c r="AU102" s="102" t="s">
        <v>46</v>
      </c>
      <c r="AV102" s="103" t="s">
        <v>69</v>
      </c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19.92" customHeight="1">
      <c r="A103" s="39"/>
      <c r="B103" s="40"/>
      <c r="C103" s="41"/>
      <c r="D103" s="148" t="s">
        <v>110</v>
      </c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41"/>
      <c r="AD103" s="41"/>
      <c r="AE103" s="41"/>
      <c r="AF103" s="41"/>
      <c r="AG103" s="149">
        <f>ROUND(AG94 * AS103, 2)</f>
        <v>0</v>
      </c>
      <c r="AH103" s="136"/>
      <c r="AI103" s="136"/>
      <c r="AJ103" s="136"/>
      <c r="AK103" s="136"/>
      <c r="AL103" s="136"/>
      <c r="AM103" s="136"/>
      <c r="AN103" s="136">
        <f>ROUND(AG103 + AV103, 2)</f>
        <v>0</v>
      </c>
      <c r="AO103" s="136"/>
      <c r="AP103" s="136"/>
      <c r="AQ103" s="41"/>
      <c r="AR103" s="42"/>
      <c r="AS103" s="150">
        <v>0</v>
      </c>
      <c r="AT103" s="151" t="s">
        <v>111</v>
      </c>
      <c r="AU103" s="151" t="s">
        <v>47</v>
      </c>
      <c r="AV103" s="141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5" t="s">
        <v>112</v>
      </c>
      <c r="BY103" s="152">
        <f>IF(AU103="základní",AV103,0)</f>
        <v>0</v>
      </c>
      <c r="BZ103" s="152">
        <f>IF(AU103="snížená",AV103,0)</f>
        <v>0</v>
      </c>
      <c r="CA103" s="152">
        <v>0</v>
      </c>
      <c r="CB103" s="152">
        <v>0</v>
      </c>
      <c r="CC103" s="152">
        <v>0</v>
      </c>
      <c r="CD103" s="152">
        <f>IF(AU103="základní",AG103,0)</f>
        <v>0</v>
      </c>
      <c r="CE103" s="152">
        <f>IF(AU103="snížená",AG103,0)</f>
        <v>0</v>
      </c>
      <c r="CF103" s="152">
        <f>IF(AU103="zákl. přenesená",AG103,0)</f>
        <v>0</v>
      </c>
      <c r="CG103" s="152">
        <f>IF(AU103="sníž. přenesená",AG103,0)</f>
        <v>0</v>
      </c>
      <c r="CH103" s="152">
        <f>IF(AU103="nulová",AG103,0)</f>
        <v>0</v>
      </c>
      <c r="CI103" s="15">
        <f>IF(AU103="základní",1,IF(AU103="snížená",2,IF(AU103="zákl. přenesená",4,IF(AU103="sníž. přenesená",5,3))))</f>
        <v>1</v>
      </c>
      <c r="CJ103" s="15">
        <f>IF(AT103="stavební čast",1,IF(AT103="investiční čast",2,3))</f>
        <v>1</v>
      </c>
      <c r="CK103" s="15" t="str">
        <f>IF(D103="Vyplň vlastní","","x")</f>
        <v>x</v>
      </c>
    </row>
    <row r="104" s="2" customFormat="1" ht="19.92" customHeight="1">
      <c r="A104" s="39"/>
      <c r="B104" s="40"/>
      <c r="C104" s="41"/>
      <c r="D104" s="153" t="s">
        <v>113</v>
      </c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41"/>
      <c r="AD104" s="41"/>
      <c r="AE104" s="41"/>
      <c r="AF104" s="41"/>
      <c r="AG104" s="149">
        <f>ROUND(AG94 * AS104, 2)</f>
        <v>0</v>
      </c>
      <c r="AH104" s="136"/>
      <c r="AI104" s="136"/>
      <c r="AJ104" s="136"/>
      <c r="AK104" s="136"/>
      <c r="AL104" s="136"/>
      <c r="AM104" s="136"/>
      <c r="AN104" s="136">
        <f>ROUND(AG104 + AV104, 2)</f>
        <v>0</v>
      </c>
      <c r="AO104" s="136"/>
      <c r="AP104" s="136"/>
      <c r="AQ104" s="41"/>
      <c r="AR104" s="42"/>
      <c r="AS104" s="150">
        <v>0</v>
      </c>
      <c r="AT104" s="151" t="s">
        <v>111</v>
      </c>
      <c r="AU104" s="151" t="s">
        <v>47</v>
      </c>
      <c r="AV104" s="141">
        <f>ROUND(IF(AU104="základní",AG104*L32,IF(AU104="snížená",AG104*L33,0)), 2)</f>
        <v>0</v>
      </c>
      <c r="AW104" s="39"/>
      <c r="AX104" s="39"/>
      <c r="AY104" s="39"/>
      <c r="AZ104" s="39"/>
      <c r="BA104" s="39"/>
      <c r="BB104" s="39"/>
      <c r="BC104" s="39"/>
      <c r="BD104" s="39"/>
      <c r="BE104" s="39"/>
      <c r="BV104" s="15" t="s">
        <v>114</v>
      </c>
      <c r="BY104" s="152">
        <f>IF(AU104="základní",AV104,0)</f>
        <v>0</v>
      </c>
      <c r="BZ104" s="152">
        <f>IF(AU104="snížená",AV104,0)</f>
        <v>0</v>
      </c>
      <c r="CA104" s="152">
        <v>0</v>
      </c>
      <c r="CB104" s="152">
        <v>0</v>
      </c>
      <c r="CC104" s="152">
        <v>0</v>
      </c>
      <c r="CD104" s="152">
        <f>IF(AU104="základní",AG104,0)</f>
        <v>0</v>
      </c>
      <c r="CE104" s="152">
        <f>IF(AU104="snížená",AG104,0)</f>
        <v>0</v>
      </c>
      <c r="CF104" s="152">
        <f>IF(AU104="zákl. přenesená",AG104,0)</f>
        <v>0</v>
      </c>
      <c r="CG104" s="152">
        <f>IF(AU104="sníž. přenesená",AG104,0)</f>
        <v>0</v>
      </c>
      <c r="CH104" s="152">
        <f>IF(AU104="nulová",AG104,0)</f>
        <v>0</v>
      </c>
      <c r="CI104" s="15">
        <f>IF(AU104="základní",1,IF(AU104="snížená",2,IF(AU104="zákl. přenesená",4,IF(AU104="sníž. přenesená",5,3))))</f>
        <v>1</v>
      </c>
      <c r="CJ104" s="15">
        <f>IF(AT104="stavební čast",1,IF(AT104="investiční čast",2,3))</f>
        <v>1</v>
      </c>
      <c r="CK104" s="15" t="str">
        <f>IF(D104="Vyplň vlastní","","x")</f>
        <v/>
      </c>
    </row>
    <row r="105" s="2" customFormat="1" ht="19.92" customHeight="1">
      <c r="A105" s="39"/>
      <c r="B105" s="40"/>
      <c r="C105" s="41"/>
      <c r="D105" s="153" t="s">
        <v>113</v>
      </c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41"/>
      <c r="AD105" s="41"/>
      <c r="AE105" s="41"/>
      <c r="AF105" s="41"/>
      <c r="AG105" s="149">
        <f>ROUND(AG94 * AS105, 2)</f>
        <v>0</v>
      </c>
      <c r="AH105" s="136"/>
      <c r="AI105" s="136"/>
      <c r="AJ105" s="136"/>
      <c r="AK105" s="136"/>
      <c r="AL105" s="136"/>
      <c r="AM105" s="136"/>
      <c r="AN105" s="136">
        <f>ROUND(AG105 + AV105, 2)</f>
        <v>0</v>
      </c>
      <c r="AO105" s="136"/>
      <c r="AP105" s="136"/>
      <c r="AQ105" s="41"/>
      <c r="AR105" s="42"/>
      <c r="AS105" s="150">
        <v>0</v>
      </c>
      <c r="AT105" s="151" t="s">
        <v>111</v>
      </c>
      <c r="AU105" s="151" t="s">
        <v>47</v>
      </c>
      <c r="AV105" s="141">
        <f>ROUND(IF(AU105="základní",AG105*L32,IF(AU105="snížená",AG105*L33,0)), 2)</f>
        <v>0</v>
      </c>
      <c r="AW105" s="39"/>
      <c r="AX105" s="39"/>
      <c r="AY105" s="39"/>
      <c r="AZ105" s="39"/>
      <c r="BA105" s="39"/>
      <c r="BB105" s="39"/>
      <c r="BC105" s="39"/>
      <c r="BD105" s="39"/>
      <c r="BE105" s="39"/>
      <c r="BV105" s="15" t="s">
        <v>114</v>
      </c>
      <c r="BY105" s="152">
        <f>IF(AU105="základní",AV105,0)</f>
        <v>0</v>
      </c>
      <c r="BZ105" s="152">
        <f>IF(AU105="snížená",AV105,0)</f>
        <v>0</v>
      </c>
      <c r="CA105" s="152">
        <v>0</v>
      </c>
      <c r="CB105" s="152">
        <v>0</v>
      </c>
      <c r="CC105" s="152">
        <v>0</v>
      </c>
      <c r="CD105" s="152">
        <f>IF(AU105="základní",AG105,0)</f>
        <v>0</v>
      </c>
      <c r="CE105" s="152">
        <f>IF(AU105="snížená",AG105,0)</f>
        <v>0</v>
      </c>
      <c r="CF105" s="152">
        <f>IF(AU105="zákl. přenesená",AG105,0)</f>
        <v>0</v>
      </c>
      <c r="CG105" s="152">
        <f>IF(AU105="sníž. přenesená",AG105,0)</f>
        <v>0</v>
      </c>
      <c r="CH105" s="152">
        <f>IF(AU105="nulová",AG105,0)</f>
        <v>0</v>
      </c>
      <c r="CI105" s="15">
        <f>IF(AU105="základní",1,IF(AU105="snížená",2,IF(AU105="zákl. přenesená",4,IF(AU105="sníž. přenesená",5,3))))</f>
        <v>1</v>
      </c>
      <c r="CJ105" s="15">
        <f>IF(AT105="stavební čast",1,IF(AT105="investiční čast",2,3))</f>
        <v>1</v>
      </c>
      <c r="CK105" s="15" t="str">
        <f>IF(D105="Vyplň vlastní","","x")</f>
        <v/>
      </c>
    </row>
    <row r="106" s="2" customFormat="1" ht="19.92" customHeight="1">
      <c r="A106" s="39"/>
      <c r="B106" s="40"/>
      <c r="C106" s="41"/>
      <c r="D106" s="153" t="s">
        <v>113</v>
      </c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41"/>
      <c r="AD106" s="41"/>
      <c r="AE106" s="41"/>
      <c r="AF106" s="41"/>
      <c r="AG106" s="149">
        <f>ROUND(AG94 * AS106, 2)</f>
        <v>0</v>
      </c>
      <c r="AH106" s="136"/>
      <c r="AI106" s="136"/>
      <c r="AJ106" s="136"/>
      <c r="AK106" s="136"/>
      <c r="AL106" s="136"/>
      <c r="AM106" s="136"/>
      <c r="AN106" s="136">
        <f>ROUND(AG106 + AV106, 2)</f>
        <v>0</v>
      </c>
      <c r="AO106" s="136"/>
      <c r="AP106" s="136"/>
      <c r="AQ106" s="41"/>
      <c r="AR106" s="42"/>
      <c r="AS106" s="154">
        <v>0</v>
      </c>
      <c r="AT106" s="155" t="s">
        <v>111</v>
      </c>
      <c r="AU106" s="155" t="s">
        <v>47</v>
      </c>
      <c r="AV106" s="146">
        <f>ROUND(IF(AU106="základní",AG106*L32,IF(AU106="snížená",AG106*L33,0)), 2)</f>
        <v>0</v>
      </c>
      <c r="AW106" s="39"/>
      <c r="AX106" s="39"/>
      <c r="AY106" s="39"/>
      <c r="AZ106" s="39"/>
      <c r="BA106" s="39"/>
      <c r="BB106" s="39"/>
      <c r="BC106" s="39"/>
      <c r="BD106" s="39"/>
      <c r="BE106" s="39"/>
      <c r="BV106" s="15" t="s">
        <v>114</v>
      </c>
      <c r="BY106" s="152">
        <f>IF(AU106="základní",AV106,0)</f>
        <v>0</v>
      </c>
      <c r="BZ106" s="152">
        <f>IF(AU106="snížená",AV106,0)</f>
        <v>0</v>
      </c>
      <c r="CA106" s="152">
        <v>0</v>
      </c>
      <c r="CB106" s="152">
        <v>0</v>
      </c>
      <c r="CC106" s="152">
        <v>0</v>
      </c>
      <c r="CD106" s="152">
        <f>IF(AU106="základní",AG106,0)</f>
        <v>0</v>
      </c>
      <c r="CE106" s="152">
        <f>IF(AU106="snížená",AG106,0)</f>
        <v>0</v>
      </c>
      <c r="CF106" s="152">
        <f>IF(AU106="zákl. přenesená",AG106,0)</f>
        <v>0</v>
      </c>
      <c r="CG106" s="152">
        <f>IF(AU106="sníž. přenesená",AG106,0)</f>
        <v>0</v>
      </c>
      <c r="CH106" s="152">
        <f>IF(AU106="nulová",AG106,0)</f>
        <v>0</v>
      </c>
      <c r="CI106" s="15">
        <f>IF(AU106="základní",1,IF(AU106="snížená",2,IF(AU106="zákl. přenesená",4,IF(AU106="sníž. přenesená",5,3))))</f>
        <v>1</v>
      </c>
      <c r="CJ106" s="15">
        <f>IF(AT106="stavební čast",1,IF(AT106="investiční čast",2,3))</f>
        <v>1</v>
      </c>
      <c r="CK106" s="15" t="str">
        <f>IF(D106="Vyplň vlastní","","x")</f>
        <v/>
      </c>
    </row>
    <row r="107" s="2" customFormat="1" ht="10.8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2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30" customHeight="1">
      <c r="A108" s="39"/>
      <c r="B108" s="40"/>
      <c r="C108" s="156" t="s">
        <v>115</v>
      </c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8">
        <f>ROUND(AG94 + AG102, 2)</f>
        <v>0</v>
      </c>
      <c r="AH108" s="158"/>
      <c r="AI108" s="158"/>
      <c r="AJ108" s="158"/>
      <c r="AK108" s="158"/>
      <c r="AL108" s="158"/>
      <c r="AM108" s="158"/>
      <c r="AN108" s="158">
        <f>ROUND(AN94 + AN102, 2)</f>
        <v>0</v>
      </c>
      <c r="AO108" s="158"/>
      <c r="AP108" s="158"/>
      <c r="AQ108" s="157"/>
      <c r="AR108" s="42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2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uriV0oyqsIA1Qu/mBtb0LZArpq7FDEg7K2M+eZXosNfYlndPEhhdPDGiGwSBu/G4VwNvXsUlgveuTR9O5XKdgQ==" hashValue="63vBo4ZPiODenDuRQ6d5xwiloyJBwsQg449yVutN6dJW7SMXcYaWSxveFa+/SdP/ryr3RiKyAhSvBqpF4c0dWw==" algorithmName="SHA-512" password="CC35"/>
  <mergeCells count="80">
    <mergeCell ref="C92:G92"/>
    <mergeCell ref="D95:H95"/>
    <mergeCell ref="D103:AB103"/>
    <mergeCell ref="D105:AB105"/>
    <mergeCell ref="D106:AB106"/>
    <mergeCell ref="D104:AB104"/>
    <mergeCell ref="E98:I98"/>
    <mergeCell ref="E97:I97"/>
    <mergeCell ref="E99:I99"/>
    <mergeCell ref="E100:I100"/>
    <mergeCell ref="E96:I96"/>
    <mergeCell ref="I92:AF92"/>
    <mergeCell ref="J95:AF95"/>
    <mergeCell ref="K99:AF99"/>
    <mergeCell ref="K98:AF98"/>
    <mergeCell ref="K97:AF97"/>
    <mergeCell ref="K100:AF100"/>
    <mergeCell ref="K96:AF96"/>
    <mergeCell ref="L85:AO85"/>
    <mergeCell ref="AG105:AM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2:AM102"/>
    <mergeCell ref="AG104:AM104"/>
    <mergeCell ref="AG106:AM106"/>
    <mergeCell ref="AG100:AM100"/>
    <mergeCell ref="AG96:AM96"/>
    <mergeCell ref="AG92:AM92"/>
    <mergeCell ref="AG99:AM99"/>
    <mergeCell ref="AG108:AM108"/>
    <mergeCell ref="AG94:AM94"/>
    <mergeCell ref="AG97:AM97"/>
    <mergeCell ref="AG95:AM95"/>
    <mergeCell ref="AG98:AM98"/>
    <mergeCell ref="AG103:AM103"/>
    <mergeCell ref="AM90:AP90"/>
    <mergeCell ref="AM89:AP89"/>
    <mergeCell ref="AM87:AN87"/>
    <mergeCell ref="AN106:AP106"/>
    <mergeCell ref="AN104:AP104"/>
    <mergeCell ref="AN105:AP105"/>
    <mergeCell ref="AN98:AP98"/>
    <mergeCell ref="AN102:AP102"/>
    <mergeCell ref="AN100:AP100"/>
    <mergeCell ref="AN99:AP99"/>
    <mergeCell ref="AN97:AP97"/>
    <mergeCell ref="AN96:AP96"/>
    <mergeCell ref="AN95:AP95"/>
    <mergeCell ref="AN94:AP94"/>
    <mergeCell ref="AN92:AP92"/>
    <mergeCell ref="AN103:AP103"/>
    <mergeCell ref="AN108:AP108"/>
    <mergeCell ref="AS89:AT91"/>
  </mergeCells>
  <dataValidations count="2">
    <dataValidation type="list" allowBlank="1" showInputMessage="1" showErrorMessage="1" error="Povoleny jsou hodnoty základní, snížená, zákl. přenesená, sníž. přenesená, nulová." sqref="AU102:AU10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2:AT106">
      <formula1>"stavební čast, technologická čast, investiční čast"</formula1>
    </dataValidation>
  </dataValidations>
  <hyperlinks>
    <hyperlink ref="A96" location="'SO-01 - Větrolam Třebešice'!C2" display="/"/>
    <hyperlink ref="A97" location="'SO-011 - 1. rok pěstební ...'!C2" display="/"/>
    <hyperlink ref="A98" location="'SO-012 - 2. rok pěstební ...'!C2" display="/"/>
    <hyperlink ref="A99" location="'SO-013 - 3. rok pěstební ...'!C2" display="/"/>
    <hyperlink ref="A100" location="'SO-01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hidden="1" s="1" customFormat="1" ht="6.96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8"/>
      <c r="AT3" s="15" t="s">
        <v>91</v>
      </c>
    </row>
    <row r="4" hidden="1" s="1" customFormat="1" ht="24.96" customHeight="1">
      <c r="B4" s="18"/>
      <c r="D4" s="161" t="s">
        <v>116</v>
      </c>
      <c r="L4" s="18"/>
      <c r="M4" s="16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63" t="s">
        <v>16</v>
      </c>
      <c r="L6" s="18"/>
    </row>
    <row r="7" hidden="1" s="1" customFormat="1" ht="16.5" customHeight="1">
      <c r="B7" s="18"/>
      <c r="E7" s="164" t="str">
        <f>'Rekapitulace stavby'!K6</f>
        <v>Projektová dokumentace - Větrolam v k.ú. Třebešice</v>
      </c>
      <c r="F7" s="163"/>
      <c r="G7" s="163"/>
      <c r="H7" s="163"/>
      <c r="L7" s="18"/>
    </row>
    <row r="8" hidden="1" s="2" customFormat="1" ht="12" customHeight="1">
      <c r="A8" s="39"/>
      <c r="B8" s="42"/>
      <c r="C8" s="39"/>
      <c r="D8" s="163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2"/>
      <c r="C9" s="39"/>
      <c r="D9" s="39"/>
      <c r="E9" s="165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2"/>
      <c r="C11" s="39"/>
      <c r="D11" s="163" t="s">
        <v>18</v>
      </c>
      <c r="E11" s="39"/>
      <c r="F11" s="142" t="s">
        <v>19</v>
      </c>
      <c r="G11" s="39"/>
      <c r="H11" s="39"/>
      <c r="I11" s="163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2"/>
      <c r="C12" s="39"/>
      <c r="D12" s="163" t="s">
        <v>21</v>
      </c>
      <c r="E12" s="39"/>
      <c r="F12" s="142" t="s">
        <v>22</v>
      </c>
      <c r="G12" s="39"/>
      <c r="H12" s="39"/>
      <c r="I12" s="163" t="s">
        <v>23</v>
      </c>
      <c r="J12" s="166" t="str">
        <f>'Rekapitulace stavby'!AN8</f>
        <v>1. 10. 2020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3" t="s">
        <v>27</v>
      </c>
      <c r="E14" s="39"/>
      <c r="F14" s="39"/>
      <c r="G14" s="39"/>
      <c r="H14" s="39"/>
      <c r="I14" s="163" t="s">
        <v>28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2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63" t="s">
        <v>30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2"/>
      <c r="C17" s="39"/>
      <c r="D17" s="163" t="s">
        <v>31</v>
      </c>
      <c r="E17" s="39"/>
      <c r="F17" s="39"/>
      <c r="G17" s="39"/>
      <c r="H17" s="39"/>
      <c r="I17" s="163" t="s">
        <v>28</v>
      </c>
      <c r="J17" s="31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2"/>
      <c r="C18" s="39"/>
      <c r="D18" s="39"/>
      <c r="E18" s="31" t="str">
        <f>'Rekapitulace stavby'!E14</f>
        <v>Vyplň údaj</v>
      </c>
      <c r="F18" s="142"/>
      <c r="G18" s="142"/>
      <c r="H18" s="142"/>
      <c r="I18" s="163" t="s">
        <v>30</v>
      </c>
      <c r="J18" s="31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2"/>
      <c r="C20" s="39"/>
      <c r="D20" s="163" t="s">
        <v>33</v>
      </c>
      <c r="E20" s="39"/>
      <c r="F20" s="39"/>
      <c r="G20" s="39"/>
      <c r="H20" s="39"/>
      <c r="I20" s="163" t="s">
        <v>28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2"/>
      <c r="C21" s="39"/>
      <c r="D21" s="39"/>
      <c r="E21" s="142" t="s">
        <v>34</v>
      </c>
      <c r="F21" s="39"/>
      <c r="G21" s="39"/>
      <c r="H21" s="39"/>
      <c r="I21" s="163" t="s">
        <v>30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2"/>
      <c r="C23" s="39"/>
      <c r="D23" s="163" t="s">
        <v>36</v>
      </c>
      <c r="E23" s="39"/>
      <c r="F23" s="39"/>
      <c r="G23" s="39"/>
      <c r="H23" s="39"/>
      <c r="I23" s="163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2"/>
      <c r="C24" s="39"/>
      <c r="D24" s="39"/>
      <c r="E24" s="142" t="s">
        <v>37</v>
      </c>
      <c r="F24" s="39"/>
      <c r="G24" s="39"/>
      <c r="H24" s="39"/>
      <c r="I24" s="163" t="s">
        <v>30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2"/>
      <c r="C26" s="39"/>
      <c r="D26" s="163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hidden="1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2"/>
      <c r="C29" s="39"/>
      <c r="D29" s="171"/>
      <c r="E29" s="171"/>
      <c r="F29" s="171"/>
      <c r="G29" s="171"/>
      <c r="H29" s="171"/>
      <c r="I29" s="171"/>
      <c r="J29" s="171"/>
      <c r="K29" s="17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2"/>
      <c r="C30" s="39"/>
      <c r="D30" s="172" t="s">
        <v>42</v>
      </c>
      <c r="E30" s="39"/>
      <c r="F30" s="39"/>
      <c r="G30" s="39"/>
      <c r="H30" s="39"/>
      <c r="I30" s="39"/>
      <c r="J30" s="173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1"/>
      <c r="E31" s="171"/>
      <c r="F31" s="171"/>
      <c r="G31" s="171"/>
      <c r="H31" s="171"/>
      <c r="I31" s="171"/>
      <c r="J31" s="171"/>
      <c r="K31" s="17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2"/>
      <c r="C32" s="39"/>
      <c r="D32" s="39"/>
      <c r="E32" s="39"/>
      <c r="F32" s="174" t="s">
        <v>44</v>
      </c>
      <c r="G32" s="39"/>
      <c r="H32" s="39"/>
      <c r="I32" s="174" t="s">
        <v>43</v>
      </c>
      <c r="J32" s="17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2"/>
      <c r="C33" s="39"/>
      <c r="D33" s="175" t="s">
        <v>46</v>
      </c>
      <c r="E33" s="163" t="s">
        <v>47</v>
      </c>
      <c r="F33" s="176">
        <f>ROUND((SUM(BE116:BE223)),  2)</f>
        <v>0</v>
      </c>
      <c r="G33" s="39"/>
      <c r="H33" s="39"/>
      <c r="I33" s="177">
        <v>0.20999999999999999</v>
      </c>
      <c r="J33" s="176">
        <f>ROUND(((SUM(BE116:BE223))*I33),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163" t="s">
        <v>48</v>
      </c>
      <c r="F34" s="176">
        <f>ROUND((SUM(BF116:BF223)),  2)</f>
        <v>0</v>
      </c>
      <c r="G34" s="39"/>
      <c r="H34" s="39"/>
      <c r="I34" s="177">
        <v>0.14999999999999999</v>
      </c>
      <c r="J34" s="176">
        <f>ROUND(((SUM(BF116:BF223))*I34),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63" t="s">
        <v>49</v>
      </c>
      <c r="F35" s="176">
        <f>ROUND((SUM(BG116:BG223)),  2)</f>
        <v>0</v>
      </c>
      <c r="G35" s="39"/>
      <c r="H35" s="39"/>
      <c r="I35" s="177">
        <v>0.20999999999999999</v>
      </c>
      <c r="J35" s="17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3" t="s">
        <v>50</v>
      </c>
      <c r="F36" s="176">
        <f>ROUND((SUM(BH116:BH223)),  2)</f>
        <v>0</v>
      </c>
      <c r="G36" s="39"/>
      <c r="H36" s="39"/>
      <c r="I36" s="177">
        <v>0.14999999999999999</v>
      </c>
      <c r="J36" s="17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3" t="s">
        <v>51</v>
      </c>
      <c r="F37" s="176">
        <f>ROUND((SUM(BI116:BI223)),  2)</f>
        <v>0</v>
      </c>
      <c r="G37" s="39"/>
      <c r="H37" s="39"/>
      <c r="I37" s="177">
        <v>0</v>
      </c>
      <c r="J37" s="17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2"/>
      <c r="C39" s="178"/>
      <c r="D39" s="179" t="s">
        <v>52</v>
      </c>
      <c r="E39" s="180"/>
      <c r="F39" s="180"/>
      <c r="G39" s="181" t="s">
        <v>53</v>
      </c>
      <c r="H39" s="182" t="s">
        <v>54</v>
      </c>
      <c r="I39" s="180"/>
      <c r="J39" s="183">
        <f>SUM(J30:J37)</f>
        <v>0</v>
      </c>
      <c r="K39" s="18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4"/>
      <c r="D50" s="185" t="s">
        <v>55</v>
      </c>
      <c r="E50" s="186"/>
      <c r="F50" s="186"/>
      <c r="G50" s="185" t="s">
        <v>56</v>
      </c>
      <c r="H50" s="186"/>
      <c r="I50" s="186"/>
      <c r="J50" s="186"/>
      <c r="K50" s="186"/>
      <c r="L50" s="6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9"/>
      <c r="B61" s="42"/>
      <c r="C61" s="39"/>
      <c r="D61" s="187" t="s">
        <v>57</v>
      </c>
      <c r="E61" s="188"/>
      <c r="F61" s="189" t="s">
        <v>58</v>
      </c>
      <c r="G61" s="187" t="s">
        <v>57</v>
      </c>
      <c r="H61" s="188"/>
      <c r="I61" s="188"/>
      <c r="J61" s="190" t="s">
        <v>58</v>
      </c>
      <c r="K61" s="18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9"/>
      <c r="B65" s="42"/>
      <c r="C65" s="39"/>
      <c r="D65" s="185" t="s">
        <v>59</v>
      </c>
      <c r="E65" s="191"/>
      <c r="F65" s="191"/>
      <c r="G65" s="185" t="s">
        <v>60</v>
      </c>
      <c r="H65" s="191"/>
      <c r="I65" s="191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9"/>
      <c r="B76" s="42"/>
      <c r="C76" s="39"/>
      <c r="D76" s="187" t="s">
        <v>57</v>
      </c>
      <c r="E76" s="188"/>
      <c r="F76" s="189" t="s">
        <v>58</v>
      </c>
      <c r="G76" s="187" t="s">
        <v>57</v>
      </c>
      <c r="H76" s="188"/>
      <c r="I76" s="188"/>
      <c r="J76" s="190" t="s">
        <v>58</v>
      </c>
      <c r="K76" s="18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1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0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6" t="str">
        <f>E7</f>
        <v>Projektová dokumentace - Větrolam v k.ú. Třebešice</v>
      </c>
      <c r="F85" s="30"/>
      <c r="G85" s="30"/>
      <c r="H85" s="30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0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SO-01 - Větrolam Třebešice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0" t="s">
        <v>21</v>
      </c>
      <c r="D89" s="41"/>
      <c r="E89" s="41"/>
      <c r="F89" s="25" t="str">
        <f>F12</f>
        <v>k.ú. Třebešice</v>
      </c>
      <c r="G89" s="41"/>
      <c r="H89" s="41"/>
      <c r="I89" s="30" t="s">
        <v>23</v>
      </c>
      <c r="J89" s="80" t="str">
        <f>IF(J12="","",J12)</f>
        <v>1. 10. 2020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0" t="s">
        <v>27</v>
      </c>
      <c r="D91" s="41"/>
      <c r="E91" s="41"/>
      <c r="F91" s="25" t="str">
        <f>E15</f>
        <v xml:space="preserve"> </v>
      </c>
      <c r="G91" s="41"/>
      <c r="H91" s="41"/>
      <c r="I91" s="30" t="s">
        <v>33</v>
      </c>
      <c r="J91" s="35" t="str">
        <f>E21</f>
        <v>Agroprojekt PSO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0" t="s">
        <v>31</v>
      </c>
      <c r="D92" s="41"/>
      <c r="E92" s="41"/>
      <c r="F92" s="25" t="str">
        <f>IF(E18="","",E18)</f>
        <v>Vyplň údaj</v>
      </c>
      <c r="G92" s="41"/>
      <c r="H92" s="41"/>
      <c r="I92" s="30" t="s">
        <v>36</v>
      </c>
      <c r="J92" s="35" t="str">
        <f>E24</f>
        <v>Daniel Doubrava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7" t="s">
        <v>120</v>
      </c>
      <c r="D94" s="157"/>
      <c r="E94" s="157"/>
      <c r="F94" s="157"/>
      <c r="G94" s="157"/>
      <c r="H94" s="157"/>
      <c r="I94" s="157"/>
      <c r="J94" s="198" t="s">
        <v>121</v>
      </c>
      <c r="K94" s="15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9" t="s">
        <v>122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5" t="s">
        <v>123</v>
      </c>
    </row>
    <row r="97" hidden="1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/>
    <row r="100" hidden="1"/>
    <row r="101" hidden="1"/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1" t="s">
        <v>124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0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196" t="str">
        <f>E7</f>
        <v>Projektová dokumentace - Větrolam v k.ú. Třebešice</v>
      </c>
      <c r="F106" s="30"/>
      <c r="G106" s="30"/>
      <c r="H106" s="30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0" t="s">
        <v>117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SO-01 - Větrolam Třebešice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0" t="s">
        <v>21</v>
      </c>
      <c r="D110" s="41"/>
      <c r="E110" s="41"/>
      <c r="F110" s="25" t="str">
        <f>F12</f>
        <v>k.ú. Třebešice</v>
      </c>
      <c r="G110" s="41"/>
      <c r="H110" s="41"/>
      <c r="I110" s="30" t="s">
        <v>23</v>
      </c>
      <c r="J110" s="80" t="str">
        <f>IF(J12="","",J12)</f>
        <v>1. 10. 2020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5.65" customHeight="1">
      <c r="A112" s="39"/>
      <c r="B112" s="40"/>
      <c r="C112" s="30" t="s">
        <v>27</v>
      </c>
      <c r="D112" s="41"/>
      <c r="E112" s="41"/>
      <c r="F112" s="25" t="str">
        <f>E15</f>
        <v xml:space="preserve"> </v>
      </c>
      <c r="G112" s="41"/>
      <c r="H112" s="41"/>
      <c r="I112" s="30" t="s">
        <v>33</v>
      </c>
      <c r="J112" s="35" t="str">
        <f>E21</f>
        <v>Agroprojekt PSO s.r.o.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0" t="s">
        <v>31</v>
      </c>
      <c r="D113" s="41"/>
      <c r="E113" s="41"/>
      <c r="F113" s="25" t="str">
        <f>IF(E18="","",E18)</f>
        <v>Vyplň údaj</v>
      </c>
      <c r="G113" s="41"/>
      <c r="H113" s="41"/>
      <c r="I113" s="30" t="s">
        <v>36</v>
      </c>
      <c r="J113" s="35" t="str">
        <f>E24</f>
        <v>Daniel Doubrava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9" customFormat="1" ht="29.28" customHeight="1">
      <c r="A115" s="200"/>
      <c r="B115" s="201"/>
      <c r="C115" s="202" t="s">
        <v>125</v>
      </c>
      <c r="D115" s="203" t="s">
        <v>67</v>
      </c>
      <c r="E115" s="203" t="s">
        <v>63</v>
      </c>
      <c r="F115" s="203" t="s">
        <v>64</v>
      </c>
      <c r="G115" s="203" t="s">
        <v>126</v>
      </c>
      <c r="H115" s="203" t="s">
        <v>127</v>
      </c>
      <c r="I115" s="203" t="s">
        <v>128</v>
      </c>
      <c r="J115" s="204" t="s">
        <v>121</v>
      </c>
      <c r="K115" s="205" t="s">
        <v>129</v>
      </c>
      <c r="L115" s="206"/>
      <c r="M115" s="101" t="s">
        <v>1</v>
      </c>
      <c r="N115" s="102" t="s">
        <v>46</v>
      </c>
      <c r="O115" s="102" t="s">
        <v>130</v>
      </c>
      <c r="P115" s="102" t="s">
        <v>131</v>
      </c>
      <c r="Q115" s="102" t="s">
        <v>132</v>
      </c>
      <c r="R115" s="102" t="s">
        <v>133</v>
      </c>
      <c r="S115" s="102" t="s">
        <v>134</v>
      </c>
      <c r="T115" s="103" t="s">
        <v>135</v>
      </c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</row>
    <row r="116" s="2" customFormat="1" ht="22.8" customHeight="1">
      <c r="A116" s="39"/>
      <c r="B116" s="40"/>
      <c r="C116" s="108" t="s">
        <v>136</v>
      </c>
      <c r="D116" s="41"/>
      <c r="E116" s="41"/>
      <c r="F116" s="41"/>
      <c r="G116" s="41"/>
      <c r="H116" s="41"/>
      <c r="I116" s="41"/>
      <c r="J116" s="207">
        <f>BK116</f>
        <v>0</v>
      </c>
      <c r="K116" s="41"/>
      <c r="L116" s="42"/>
      <c r="M116" s="104"/>
      <c r="N116" s="208"/>
      <c r="O116" s="105"/>
      <c r="P116" s="209">
        <f>SUM(P117:P223)</f>
        <v>0</v>
      </c>
      <c r="Q116" s="105"/>
      <c r="R116" s="209">
        <f>SUM(R117:R223)</f>
        <v>5216.9250219999994</v>
      </c>
      <c r="S116" s="105"/>
      <c r="T116" s="210">
        <f>SUM(T117:T223)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5" t="s">
        <v>81</v>
      </c>
      <c r="AU116" s="15" t="s">
        <v>123</v>
      </c>
      <c r="BK116" s="211">
        <f>SUM(BK117:BK223)</f>
        <v>0</v>
      </c>
    </row>
    <row r="117" s="2" customFormat="1" ht="24.15" customHeight="1">
      <c r="A117" s="39"/>
      <c r="B117" s="40"/>
      <c r="C117" s="212" t="s">
        <v>89</v>
      </c>
      <c r="D117" s="212" t="s">
        <v>137</v>
      </c>
      <c r="E117" s="213" t="s">
        <v>138</v>
      </c>
      <c r="F117" s="214" t="s">
        <v>139</v>
      </c>
      <c r="G117" s="215" t="s">
        <v>140</v>
      </c>
      <c r="H117" s="216">
        <v>233</v>
      </c>
      <c r="I117" s="217"/>
      <c r="J117" s="218">
        <f>ROUND(I117*H117,2)</f>
        <v>0</v>
      </c>
      <c r="K117" s="219"/>
      <c r="L117" s="42"/>
      <c r="M117" s="220" t="s">
        <v>1</v>
      </c>
      <c r="N117" s="221" t="s">
        <v>47</v>
      </c>
      <c r="O117" s="92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141</v>
      </c>
      <c r="AT117" s="224" t="s">
        <v>137</v>
      </c>
      <c r="AU117" s="224" t="s">
        <v>82</v>
      </c>
      <c r="AY117" s="15" t="s">
        <v>142</v>
      </c>
      <c r="BE117" s="152">
        <f>IF(N117="základní",J117,0)</f>
        <v>0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5" t="s">
        <v>89</v>
      </c>
      <c r="BK117" s="152">
        <f>ROUND(I117*H117,2)</f>
        <v>0</v>
      </c>
      <c r="BL117" s="15" t="s">
        <v>141</v>
      </c>
      <c r="BM117" s="224" t="s">
        <v>143</v>
      </c>
    </row>
    <row r="118" s="2" customFormat="1">
      <c r="A118" s="39"/>
      <c r="B118" s="40"/>
      <c r="C118" s="41"/>
      <c r="D118" s="225" t="s">
        <v>144</v>
      </c>
      <c r="E118" s="41"/>
      <c r="F118" s="226" t="s">
        <v>145</v>
      </c>
      <c r="G118" s="41"/>
      <c r="H118" s="41"/>
      <c r="I118" s="227"/>
      <c r="J118" s="41"/>
      <c r="K118" s="41"/>
      <c r="L118" s="42"/>
      <c r="M118" s="228"/>
      <c r="N118" s="229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5" t="s">
        <v>144</v>
      </c>
      <c r="AU118" s="15" t="s">
        <v>82</v>
      </c>
    </row>
    <row r="119" s="2" customFormat="1" ht="33" customHeight="1">
      <c r="A119" s="39"/>
      <c r="B119" s="40"/>
      <c r="C119" s="212" t="s">
        <v>91</v>
      </c>
      <c r="D119" s="212" t="s">
        <v>137</v>
      </c>
      <c r="E119" s="213" t="s">
        <v>146</v>
      </c>
      <c r="F119" s="214" t="s">
        <v>147</v>
      </c>
      <c r="G119" s="215" t="s">
        <v>140</v>
      </c>
      <c r="H119" s="216">
        <v>8655</v>
      </c>
      <c r="I119" s="217"/>
      <c r="J119" s="218">
        <f>ROUND(I119*H119,2)</f>
        <v>0</v>
      </c>
      <c r="K119" s="219"/>
      <c r="L119" s="42"/>
      <c r="M119" s="220" t="s">
        <v>1</v>
      </c>
      <c r="N119" s="221" t="s">
        <v>47</v>
      </c>
      <c r="O119" s="92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141</v>
      </c>
      <c r="AT119" s="224" t="s">
        <v>137</v>
      </c>
      <c r="AU119" s="224" t="s">
        <v>82</v>
      </c>
      <c r="AY119" s="15" t="s">
        <v>142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5" t="s">
        <v>89</v>
      </c>
      <c r="BK119" s="152">
        <f>ROUND(I119*H119,2)</f>
        <v>0</v>
      </c>
      <c r="BL119" s="15" t="s">
        <v>141</v>
      </c>
      <c r="BM119" s="224" t="s">
        <v>148</v>
      </c>
    </row>
    <row r="120" s="2" customFormat="1">
      <c r="A120" s="39"/>
      <c r="B120" s="40"/>
      <c r="C120" s="41"/>
      <c r="D120" s="225" t="s">
        <v>144</v>
      </c>
      <c r="E120" s="41"/>
      <c r="F120" s="226" t="s">
        <v>149</v>
      </c>
      <c r="G120" s="41"/>
      <c r="H120" s="41"/>
      <c r="I120" s="227"/>
      <c r="J120" s="41"/>
      <c r="K120" s="41"/>
      <c r="L120" s="42"/>
      <c r="M120" s="228"/>
      <c r="N120" s="229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5" t="s">
        <v>144</v>
      </c>
      <c r="AU120" s="15" t="s">
        <v>82</v>
      </c>
    </row>
    <row r="121" s="2" customFormat="1" ht="16.5" customHeight="1">
      <c r="A121" s="39"/>
      <c r="B121" s="40"/>
      <c r="C121" s="230" t="s">
        <v>150</v>
      </c>
      <c r="D121" s="230" t="s">
        <v>151</v>
      </c>
      <c r="E121" s="231" t="s">
        <v>152</v>
      </c>
      <c r="F121" s="232" t="s">
        <v>153</v>
      </c>
      <c r="G121" s="233" t="s">
        <v>154</v>
      </c>
      <c r="H121" s="234">
        <v>2.597</v>
      </c>
      <c r="I121" s="235"/>
      <c r="J121" s="236">
        <f>ROUND(I121*H121,2)</f>
        <v>0</v>
      </c>
      <c r="K121" s="237"/>
      <c r="L121" s="238"/>
      <c r="M121" s="239" t="s">
        <v>1</v>
      </c>
      <c r="N121" s="240" t="s">
        <v>47</v>
      </c>
      <c r="O121" s="92"/>
      <c r="P121" s="222">
        <f>O121*H121</f>
        <v>0</v>
      </c>
      <c r="Q121" s="222">
        <v>0.001</v>
      </c>
      <c r="R121" s="222">
        <f>Q121*H121</f>
        <v>0.0025969999999999999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155</v>
      </c>
      <c r="AT121" s="224" t="s">
        <v>151</v>
      </c>
      <c r="AU121" s="224" t="s">
        <v>82</v>
      </c>
      <c r="AY121" s="15" t="s">
        <v>142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5" t="s">
        <v>89</v>
      </c>
      <c r="BK121" s="152">
        <f>ROUND(I121*H121,2)</f>
        <v>0</v>
      </c>
      <c r="BL121" s="15" t="s">
        <v>141</v>
      </c>
      <c r="BM121" s="224" t="s">
        <v>156</v>
      </c>
    </row>
    <row r="122" s="2" customFormat="1">
      <c r="A122" s="39"/>
      <c r="B122" s="40"/>
      <c r="C122" s="41"/>
      <c r="D122" s="225" t="s">
        <v>144</v>
      </c>
      <c r="E122" s="41"/>
      <c r="F122" s="226" t="s">
        <v>157</v>
      </c>
      <c r="G122" s="41"/>
      <c r="H122" s="41"/>
      <c r="I122" s="227"/>
      <c r="J122" s="41"/>
      <c r="K122" s="41"/>
      <c r="L122" s="42"/>
      <c r="M122" s="228"/>
      <c r="N122" s="22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5" t="s">
        <v>144</v>
      </c>
      <c r="AU122" s="15" t="s">
        <v>82</v>
      </c>
    </row>
    <row r="123" s="10" customFormat="1">
      <c r="A123" s="10"/>
      <c r="B123" s="241"/>
      <c r="C123" s="242"/>
      <c r="D123" s="225" t="s">
        <v>158</v>
      </c>
      <c r="E123" s="243" t="s">
        <v>1</v>
      </c>
      <c r="F123" s="244" t="s">
        <v>159</v>
      </c>
      <c r="G123" s="242"/>
      <c r="H123" s="245">
        <v>2.597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1" t="s">
        <v>158</v>
      </c>
      <c r="AU123" s="251" t="s">
        <v>82</v>
      </c>
      <c r="AV123" s="10" t="s">
        <v>91</v>
      </c>
      <c r="AW123" s="10" t="s">
        <v>35</v>
      </c>
      <c r="AX123" s="10" t="s">
        <v>89</v>
      </c>
      <c r="AY123" s="251" t="s">
        <v>142</v>
      </c>
    </row>
    <row r="124" s="2" customFormat="1" ht="24.15" customHeight="1">
      <c r="A124" s="39"/>
      <c r="B124" s="40"/>
      <c r="C124" s="212" t="s">
        <v>141</v>
      </c>
      <c r="D124" s="212" t="s">
        <v>137</v>
      </c>
      <c r="E124" s="213" t="s">
        <v>160</v>
      </c>
      <c r="F124" s="214" t="s">
        <v>161</v>
      </c>
      <c r="G124" s="215" t="s">
        <v>140</v>
      </c>
      <c r="H124" s="216">
        <v>8655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47</v>
      </c>
      <c r="O124" s="92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141</v>
      </c>
      <c r="AT124" s="224" t="s">
        <v>137</v>
      </c>
      <c r="AU124" s="224" t="s">
        <v>82</v>
      </c>
      <c r="AY124" s="15" t="s">
        <v>142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5" t="s">
        <v>89</v>
      </c>
      <c r="BK124" s="152">
        <f>ROUND(I124*H124,2)</f>
        <v>0</v>
      </c>
      <c r="BL124" s="15" t="s">
        <v>141</v>
      </c>
      <c r="BM124" s="224" t="s">
        <v>162</v>
      </c>
    </row>
    <row r="125" s="2" customFormat="1">
      <c r="A125" s="39"/>
      <c r="B125" s="40"/>
      <c r="C125" s="41"/>
      <c r="D125" s="225" t="s">
        <v>144</v>
      </c>
      <c r="E125" s="41"/>
      <c r="F125" s="226" t="s">
        <v>163</v>
      </c>
      <c r="G125" s="41"/>
      <c r="H125" s="41"/>
      <c r="I125" s="227"/>
      <c r="J125" s="41"/>
      <c r="K125" s="41"/>
      <c r="L125" s="42"/>
      <c r="M125" s="228"/>
      <c r="N125" s="22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5" t="s">
        <v>144</v>
      </c>
      <c r="AU125" s="15" t="s">
        <v>82</v>
      </c>
    </row>
    <row r="126" s="2" customFormat="1" ht="21.75" customHeight="1">
      <c r="A126" s="39"/>
      <c r="B126" s="40"/>
      <c r="C126" s="212" t="s">
        <v>164</v>
      </c>
      <c r="D126" s="212" t="s">
        <v>137</v>
      </c>
      <c r="E126" s="213" t="s">
        <v>165</v>
      </c>
      <c r="F126" s="214" t="s">
        <v>166</v>
      </c>
      <c r="G126" s="215" t="s">
        <v>140</v>
      </c>
      <c r="H126" s="216">
        <v>8655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47</v>
      </c>
      <c r="O126" s="92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141</v>
      </c>
      <c r="AT126" s="224" t="s">
        <v>137</v>
      </c>
      <c r="AU126" s="224" t="s">
        <v>82</v>
      </c>
      <c r="AY126" s="15" t="s">
        <v>142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5" t="s">
        <v>89</v>
      </c>
      <c r="BK126" s="152">
        <f>ROUND(I126*H126,2)</f>
        <v>0</v>
      </c>
      <c r="BL126" s="15" t="s">
        <v>141</v>
      </c>
      <c r="BM126" s="224" t="s">
        <v>167</v>
      </c>
    </row>
    <row r="127" s="2" customFormat="1">
      <c r="A127" s="39"/>
      <c r="B127" s="40"/>
      <c r="C127" s="41"/>
      <c r="D127" s="225" t="s">
        <v>144</v>
      </c>
      <c r="E127" s="41"/>
      <c r="F127" s="226" t="s">
        <v>168</v>
      </c>
      <c r="G127" s="41"/>
      <c r="H127" s="41"/>
      <c r="I127" s="227"/>
      <c r="J127" s="41"/>
      <c r="K127" s="41"/>
      <c r="L127" s="42"/>
      <c r="M127" s="228"/>
      <c r="N127" s="22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5" t="s">
        <v>144</v>
      </c>
      <c r="AU127" s="15" t="s">
        <v>82</v>
      </c>
    </row>
    <row r="128" s="2" customFormat="1" ht="21.75" customHeight="1">
      <c r="A128" s="39"/>
      <c r="B128" s="40"/>
      <c r="C128" s="212" t="s">
        <v>169</v>
      </c>
      <c r="D128" s="212" t="s">
        <v>137</v>
      </c>
      <c r="E128" s="213" t="s">
        <v>170</v>
      </c>
      <c r="F128" s="214" t="s">
        <v>171</v>
      </c>
      <c r="G128" s="215" t="s">
        <v>140</v>
      </c>
      <c r="H128" s="216">
        <v>8655</v>
      </c>
      <c r="I128" s="217"/>
      <c r="J128" s="218">
        <f>ROUND(I128*H128,2)</f>
        <v>0</v>
      </c>
      <c r="K128" s="219"/>
      <c r="L128" s="42"/>
      <c r="M128" s="220" t="s">
        <v>1</v>
      </c>
      <c r="N128" s="221" t="s">
        <v>47</v>
      </c>
      <c r="O128" s="92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141</v>
      </c>
      <c r="AT128" s="224" t="s">
        <v>137</v>
      </c>
      <c r="AU128" s="224" t="s">
        <v>82</v>
      </c>
      <c r="AY128" s="15" t="s">
        <v>142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5" t="s">
        <v>89</v>
      </c>
      <c r="BK128" s="152">
        <f>ROUND(I128*H128,2)</f>
        <v>0</v>
      </c>
      <c r="BL128" s="15" t="s">
        <v>141</v>
      </c>
      <c r="BM128" s="224" t="s">
        <v>172</v>
      </c>
    </row>
    <row r="129" s="2" customFormat="1">
      <c r="A129" s="39"/>
      <c r="B129" s="40"/>
      <c r="C129" s="41"/>
      <c r="D129" s="225" t="s">
        <v>144</v>
      </c>
      <c r="E129" s="41"/>
      <c r="F129" s="226" t="s">
        <v>173</v>
      </c>
      <c r="G129" s="41"/>
      <c r="H129" s="41"/>
      <c r="I129" s="227"/>
      <c r="J129" s="41"/>
      <c r="K129" s="41"/>
      <c r="L129" s="42"/>
      <c r="M129" s="228"/>
      <c r="N129" s="22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5" t="s">
        <v>144</v>
      </c>
      <c r="AU129" s="15" t="s">
        <v>82</v>
      </c>
    </row>
    <row r="130" s="2" customFormat="1" ht="24.15" customHeight="1">
      <c r="A130" s="39"/>
      <c r="B130" s="40"/>
      <c r="C130" s="212" t="s">
        <v>174</v>
      </c>
      <c r="D130" s="212" t="s">
        <v>137</v>
      </c>
      <c r="E130" s="213" t="s">
        <v>175</v>
      </c>
      <c r="F130" s="214" t="s">
        <v>176</v>
      </c>
      <c r="G130" s="215" t="s">
        <v>140</v>
      </c>
      <c r="H130" s="216">
        <v>8655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47</v>
      </c>
      <c r="O130" s="92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141</v>
      </c>
      <c r="AT130" s="224" t="s">
        <v>137</v>
      </c>
      <c r="AU130" s="224" t="s">
        <v>82</v>
      </c>
      <c r="AY130" s="15" t="s">
        <v>142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5" t="s">
        <v>89</v>
      </c>
      <c r="BK130" s="152">
        <f>ROUND(I130*H130,2)</f>
        <v>0</v>
      </c>
      <c r="BL130" s="15" t="s">
        <v>141</v>
      </c>
      <c r="BM130" s="224" t="s">
        <v>177</v>
      </c>
    </row>
    <row r="131" s="2" customFormat="1">
      <c r="A131" s="39"/>
      <c r="B131" s="40"/>
      <c r="C131" s="41"/>
      <c r="D131" s="225" t="s">
        <v>144</v>
      </c>
      <c r="E131" s="41"/>
      <c r="F131" s="226" t="s">
        <v>178</v>
      </c>
      <c r="G131" s="41"/>
      <c r="H131" s="41"/>
      <c r="I131" s="227"/>
      <c r="J131" s="41"/>
      <c r="K131" s="41"/>
      <c r="L131" s="42"/>
      <c r="M131" s="228"/>
      <c r="N131" s="22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5" t="s">
        <v>144</v>
      </c>
      <c r="AU131" s="15" t="s">
        <v>82</v>
      </c>
    </row>
    <row r="132" s="2" customFormat="1" ht="16.5" customHeight="1">
      <c r="A132" s="39"/>
      <c r="B132" s="40"/>
      <c r="C132" s="230" t="s">
        <v>155</v>
      </c>
      <c r="D132" s="230" t="s">
        <v>151</v>
      </c>
      <c r="E132" s="231" t="s">
        <v>179</v>
      </c>
      <c r="F132" s="232" t="s">
        <v>180</v>
      </c>
      <c r="G132" s="233" t="s">
        <v>181</v>
      </c>
      <c r="H132" s="234">
        <v>216.375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47</v>
      </c>
      <c r="O132" s="92"/>
      <c r="P132" s="222">
        <f>O132*H132</f>
        <v>0</v>
      </c>
      <c r="Q132" s="222">
        <v>0.001</v>
      </c>
      <c r="R132" s="222">
        <f>Q132*H132</f>
        <v>0.21637500000000001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155</v>
      </c>
      <c r="AT132" s="224" t="s">
        <v>151</v>
      </c>
      <c r="AU132" s="224" t="s">
        <v>82</v>
      </c>
      <c r="AY132" s="15" t="s">
        <v>142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5" t="s">
        <v>89</v>
      </c>
      <c r="BK132" s="152">
        <f>ROUND(I132*H132,2)</f>
        <v>0</v>
      </c>
      <c r="BL132" s="15" t="s">
        <v>141</v>
      </c>
      <c r="BM132" s="224" t="s">
        <v>182</v>
      </c>
    </row>
    <row r="133" s="2" customFormat="1">
      <c r="A133" s="39"/>
      <c r="B133" s="40"/>
      <c r="C133" s="41"/>
      <c r="D133" s="225" t="s">
        <v>144</v>
      </c>
      <c r="E133" s="41"/>
      <c r="F133" s="226" t="s">
        <v>183</v>
      </c>
      <c r="G133" s="41"/>
      <c r="H133" s="41"/>
      <c r="I133" s="227"/>
      <c r="J133" s="41"/>
      <c r="K133" s="41"/>
      <c r="L133" s="42"/>
      <c r="M133" s="228"/>
      <c r="N133" s="22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5" t="s">
        <v>144</v>
      </c>
      <c r="AU133" s="15" t="s">
        <v>82</v>
      </c>
    </row>
    <row r="134" s="10" customFormat="1">
      <c r="A134" s="10"/>
      <c r="B134" s="241"/>
      <c r="C134" s="242"/>
      <c r="D134" s="225" t="s">
        <v>158</v>
      </c>
      <c r="E134" s="243" t="s">
        <v>1</v>
      </c>
      <c r="F134" s="244" t="s">
        <v>184</v>
      </c>
      <c r="G134" s="242"/>
      <c r="H134" s="245">
        <v>216.375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51" t="s">
        <v>158</v>
      </c>
      <c r="AU134" s="251" t="s">
        <v>82</v>
      </c>
      <c r="AV134" s="10" t="s">
        <v>91</v>
      </c>
      <c r="AW134" s="10" t="s">
        <v>35</v>
      </c>
      <c r="AX134" s="10" t="s">
        <v>89</v>
      </c>
      <c r="AY134" s="251" t="s">
        <v>142</v>
      </c>
    </row>
    <row r="135" s="2" customFormat="1" ht="33" customHeight="1">
      <c r="A135" s="39"/>
      <c r="B135" s="40"/>
      <c r="C135" s="212" t="s">
        <v>185</v>
      </c>
      <c r="D135" s="212" t="s">
        <v>137</v>
      </c>
      <c r="E135" s="213" t="s">
        <v>186</v>
      </c>
      <c r="F135" s="214" t="s">
        <v>187</v>
      </c>
      <c r="G135" s="215" t="s">
        <v>140</v>
      </c>
      <c r="H135" s="216">
        <v>8655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47</v>
      </c>
      <c r="O135" s="92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141</v>
      </c>
      <c r="AT135" s="224" t="s">
        <v>137</v>
      </c>
      <c r="AU135" s="224" t="s">
        <v>82</v>
      </c>
      <c r="AY135" s="15" t="s">
        <v>142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5" t="s">
        <v>89</v>
      </c>
      <c r="BK135" s="152">
        <f>ROUND(I135*H135,2)</f>
        <v>0</v>
      </c>
      <c r="BL135" s="15" t="s">
        <v>141</v>
      </c>
      <c r="BM135" s="224" t="s">
        <v>188</v>
      </c>
    </row>
    <row r="136" s="2" customFormat="1">
      <c r="A136" s="39"/>
      <c r="B136" s="40"/>
      <c r="C136" s="41"/>
      <c r="D136" s="225" t="s">
        <v>144</v>
      </c>
      <c r="E136" s="41"/>
      <c r="F136" s="226" t="s">
        <v>187</v>
      </c>
      <c r="G136" s="41"/>
      <c r="H136" s="41"/>
      <c r="I136" s="227"/>
      <c r="J136" s="41"/>
      <c r="K136" s="41"/>
      <c r="L136" s="42"/>
      <c r="M136" s="228"/>
      <c r="N136" s="22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5" t="s">
        <v>144</v>
      </c>
      <c r="AU136" s="15" t="s">
        <v>82</v>
      </c>
    </row>
    <row r="137" s="2" customFormat="1" ht="33" customHeight="1">
      <c r="A137" s="39"/>
      <c r="B137" s="40"/>
      <c r="C137" s="212" t="s">
        <v>189</v>
      </c>
      <c r="D137" s="212" t="s">
        <v>137</v>
      </c>
      <c r="E137" s="213" t="s">
        <v>190</v>
      </c>
      <c r="F137" s="214" t="s">
        <v>191</v>
      </c>
      <c r="G137" s="215" t="s">
        <v>192</v>
      </c>
      <c r="H137" s="216">
        <v>205</v>
      </c>
      <c r="I137" s="217"/>
      <c r="J137" s="218">
        <f>ROUND(I137*H137,2)</f>
        <v>0</v>
      </c>
      <c r="K137" s="219"/>
      <c r="L137" s="42"/>
      <c r="M137" s="220" t="s">
        <v>1</v>
      </c>
      <c r="N137" s="221" t="s">
        <v>47</v>
      </c>
      <c r="O137" s="92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141</v>
      </c>
      <c r="AT137" s="224" t="s">
        <v>137</v>
      </c>
      <c r="AU137" s="224" t="s">
        <v>82</v>
      </c>
      <c r="AY137" s="15" t="s">
        <v>142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5" t="s">
        <v>89</v>
      </c>
      <c r="BK137" s="152">
        <f>ROUND(I137*H137,2)</f>
        <v>0</v>
      </c>
      <c r="BL137" s="15" t="s">
        <v>141</v>
      </c>
      <c r="BM137" s="224" t="s">
        <v>193</v>
      </c>
    </row>
    <row r="138" s="2" customFormat="1">
      <c r="A138" s="39"/>
      <c r="B138" s="40"/>
      <c r="C138" s="41"/>
      <c r="D138" s="225" t="s">
        <v>144</v>
      </c>
      <c r="E138" s="41"/>
      <c r="F138" s="226" t="s">
        <v>194</v>
      </c>
      <c r="G138" s="41"/>
      <c r="H138" s="41"/>
      <c r="I138" s="227"/>
      <c r="J138" s="41"/>
      <c r="K138" s="41"/>
      <c r="L138" s="42"/>
      <c r="M138" s="228"/>
      <c r="N138" s="22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5" t="s">
        <v>144</v>
      </c>
      <c r="AU138" s="15" t="s">
        <v>82</v>
      </c>
    </row>
    <row r="139" s="10" customFormat="1">
      <c r="A139" s="10"/>
      <c r="B139" s="241"/>
      <c r="C139" s="242"/>
      <c r="D139" s="225" t="s">
        <v>158</v>
      </c>
      <c r="E139" s="243" t="s">
        <v>1</v>
      </c>
      <c r="F139" s="244" t="s">
        <v>195</v>
      </c>
      <c r="G139" s="242"/>
      <c r="H139" s="245">
        <v>205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51" t="s">
        <v>158</v>
      </c>
      <c r="AU139" s="251" t="s">
        <v>82</v>
      </c>
      <c r="AV139" s="10" t="s">
        <v>91</v>
      </c>
      <c r="AW139" s="10" t="s">
        <v>35</v>
      </c>
      <c r="AX139" s="10" t="s">
        <v>89</v>
      </c>
      <c r="AY139" s="251" t="s">
        <v>142</v>
      </c>
    </row>
    <row r="140" s="2" customFormat="1" ht="33" customHeight="1">
      <c r="A140" s="39"/>
      <c r="B140" s="40"/>
      <c r="C140" s="212" t="s">
        <v>196</v>
      </c>
      <c r="D140" s="212" t="s">
        <v>137</v>
      </c>
      <c r="E140" s="213" t="s">
        <v>197</v>
      </c>
      <c r="F140" s="214" t="s">
        <v>198</v>
      </c>
      <c r="G140" s="215" t="s">
        <v>192</v>
      </c>
      <c r="H140" s="216">
        <v>200</v>
      </c>
      <c r="I140" s="217"/>
      <c r="J140" s="218">
        <f>ROUND(I140*H140,2)</f>
        <v>0</v>
      </c>
      <c r="K140" s="219"/>
      <c r="L140" s="42"/>
      <c r="M140" s="220" t="s">
        <v>1</v>
      </c>
      <c r="N140" s="221" t="s">
        <v>47</v>
      </c>
      <c r="O140" s="92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141</v>
      </c>
      <c r="AT140" s="224" t="s">
        <v>137</v>
      </c>
      <c r="AU140" s="224" t="s">
        <v>82</v>
      </c>
      <c r="AY140" s="15" t="s">
        <v>142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5" t="s">
        <v>89</v>
      </c>
      <c r="BK140" s="152">
        <f>ROUND(I140*H140,2)</f>
        <v>0</v>
      </c>
      <c r="BL140" s="15" t="s">
        <v>141</v>
      </c>
      <c r="BM140" s="224" t="s">
        <v>199</v>
      </c>
    </row>
    <row r="141" s="2" customFormat="1">
      <c r="A141" s="39"/>
      <c r="B141" s="40"/>
      <c r="C141" s="41"/>
      <c r="D141" s="225" t="s">
        <v>144</v>
      </c>
      <c r="E141" s="41"/>
      <c r="F141" s="226" t="s">
        <v>200</v>
      </c>
      <c r="G141" s="41"/>
      <c r="H141" s="41"/>
      <c r="I141" s="227"/>
      <c r="J141" s="41"/>
      <c r="K141" s="41"/>
      <c r="L141" s="42"/>
      <c r="M141" s="228"/>
      <c r="N141" s="22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5" t="s">
        <v>144</v>
      </c>
      <c r="AU141" s="15" t="s">
        <v>82</v>
      </c>
    </row>
    <row r="142" s="10" customFormat="1">
      <c r="A142" s="10"/>
      <c r="B142" s="241"/>
      <c r="C142" s="242"/>
      <c r="D142" s="225" t="s">
        <v>158</v>
      </c>
      <c r="E142" s="243" t="s">
        <v>1</v>
      </c>
      <c r="F142" s="244" t="s">
        <v>201</v>
      </c>
      <c r="G142" s="242"/>
      <c r="H142" s="245">
        <v>200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51" t="s">
        <v>158</v>
      </c>
      <c r="AU142" s="251" t="s">
        <v>82</v>
      </c>
      <c r="AV142" s="10" t="s">
        <v>91</v>
      </c>
      <c r="AW142" s="10" t="s">
        <v>35</v>
      </c>
      <c r="AX142" s="10" t="s">
        <v>89</v>
      </c>
      <c r="AY142" s="251" t="s">
        <v>142</v>
      </c>
    </row>
    <row r="143" s="2" customFormat="1" ht="33" customHeight="1">
      <c r="A143" s="39"/>
      <c r="B143" s="40"/>
      <c r="C143" s="212" t="s">
        <v>202</v>
      </c>
      <c r="D143" s="212" t="s">
        <v>137</v>
      </c>
      <c r="E143" s="213" t="s">
        <v>203</v>
      </c>
      <c r="F143" s="214" t="s">
        <v>204</v>
      </c>
      <c r="G143" s="215" t="s">
        <v>205</v>
      </c>
      <c r="H143" s="216">
        <v>0.033000000000000002</v>
      </c>
      <c r="I143" s="217"/>
      <c r="J143" s="218">
        <f>ROUND(I143*H143,2)</f>
        <v>0</v>
      </c>
      <c r="K143" s="219"/>
      <c r="L143" s="42"/>
      <c r="M143" s="220" t="s">
        <v>1</v>
      </c>
      <c r="N143" s="221" t="s">
        <v>47</v>
      </c>
      <c r="O143" s="92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141</v>
      </c>
      <c r="AT143" s="224" t="s">
        <v>137</v>
      </c>
      <c r="AU143" s="224" t="s">
        <v>82</v>
      </c>
      <c r="AY143" s="15" t="s">
        <v>142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5" t="s">
        <v>89</v>
      </c>
      <c r="BK143" s="152">
        <f>ROUND(I143*H143,2)</f>
        <v>0</v>
      </c>
      <c r="BL143" s="15" t="s">
        <v>141</v>
      </c>
      <c r="BM143" s="224" t="s">
        <v>206</v>
      </c>
    </row>
    <row r="144" s="2" customFormat="1">
      <c r="A144" s="39"/>
      <c r="B144" s="40"/>
      <c r="C144" s="41"/>
      <c r="D144" s="225" t="s">
        <v>144</v>
      </c>
      <c r="E144" s="41"/>
      <c r="F144" s="226" t="s">
        <v>207</v>
      </c>
      <c r="G144" s="41"/>
      <c r="H144" s="41"/>
      <c r="I144" s="227"/>
      <c r="J144" s="41"/>
      <c r="K144" s="41"/>
      <c r="L144" s="42"/>
      <c r="M144" s="228"/>
      <c r="N144" s="229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5" t="s">
        <v>144</v>
      </c>
      <c r="AU144" s="15" t="s">
        <v>82</v>
      </c>
    </row>
    <row r="145" s="10" customFormat="1">
      <c r="A145" s="10"/>
      <c r="B145" s="241"/>
      <c r="C145" s="242"/>
      <c r="D145" s="225" t="s">
        <v>158</v>
      </c>
      <c r="E145" s="243" t="s">
        <v>1</v>
      </c>
      <c r="F145" s="244" t="s">
        <v>208</v>
      </c>
      <c r="G145" s="242"/>
      <c r="H145" s="245">
        <v>0.033000000000000002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51" t="s">
        <v>158</v>
      </c>
      <c r="AU145" s="251" t="s">
        <v>82</v>
      </c>
      <c r="AV145" s="10" t="s">
        <v>91</v>
      </c>
      <c r="AW145" s="10" t="s">
        <v>35</v>
      </c>
      <c r="AX145" s="10" t="s">
        <v>89</v>
      </c>
      <c r="AY145" s="251" t="s">
        <v>142</v>
      </c>
    </row>
    <row r="146" s="2" customFormat="1" ht="24.15" customHeight="1">
      <c r="A146" s="39"/>
      <c r="B146" s="40"/>
      <c r="C146" s="230" t="s">
        <v>209</v>
      </c>
      <c r="D146" s="230" t="s">
        <v>151</v>
      </c>
      <c r="E146" s="231" t="s">
        <v>210</v>
      </c>
      <c r="F146" s="232" t="s">
        <v>211</v>
      </c>
      <c r="G146" s="233" t="s">
        <v>181</v>
      </c>
      <c r="H146" s="234">
        <v>33.299999999999997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47</v>
      </c>
      <c r="O146" s="92"/>
      <c r="P146" s="222">
        <f>O146*H146</f>
        <v>0</v>
      </c>
      <c r="Q146" s="222">
        <v>0.001</v>
      </c>
      <c r="R146" s="222">
        <f>Q146*H146</f>
        <v>0.033299999999999996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155</v>
      </c>
      <c r="AT146" s="224" t="s">
        <v>151</v>
      </c>
      <c r="AU146" s="224" t="s">
        <v>82</v>
      </c>
      <c r="AY146" s="15" t="s">
        <v>142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5" t="s">
        <v>89</v>
      </c>
      <c r="BK146" s="152">
        <f>ROUND(I146*H146,2)</f>
        <v>0</v>
      </c>
      <c r="BL146" s="15" t="s">
        <v>141</v>
      </c>
      <c r="BM146" s="224" t="s">
        <v>212</v>
      </c>
    </row>
    <row r="147" s="2" customFormat="1">
      <c r="A147" s="39"/>
      <c r="B147" s="40"/>
      <c r="C147" s="41"/>
      <c r="D147" s="225" t="s">
        <v>144</v>
      </c>
      <c r="E147" s="41"/>
      <c r="F147" s="226" t="s">
        <v>213</v>
      </c>
      <c r="G147" s="41"/>
      <c r="H147" s="41"/>
      <c r="I147" s="227"/>
      <c r="J147" s="41"/>
      <c r="K147" s="41"/>
      <c r="L147" s="42"/>
      <c r="M147" s="228"/>
      <c r="N147" s="22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5" t="s">
        <v>144</v>
      </c>
      <c r="AU147" s="15" t="s">
        <v>82</v>
      </c>
    </row>
    <row r="148" s="10" customFormat="1">
      <c r="A148" s="10"/>
      <c r="B148" s="241"/>
      <c r="C148" s="242"/>
      <c r="D148" s="225" t="s">
        <v>158</v>
      </c>
      <c r="E148" s="243" t="s">
        <v>1</v>
      </c>
      <c r="F148" s="244" t="s">
        <v>214</v>
      </c>
      <c r="G148" s="242"/>
      <c r="H148" s="245">
        <v>33.299999999999997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51" t="s">
        <v>158</v>
      </c>
      <c r="AU148" s="251" t="s">
        <v>82</v>
      </c>
      <c r="AV148" s="10" t="s">
        <v>91</v>
      </c>
      <c r="AW148" s="10" t="s">
        <v>35</v>
      </c>
      <c r="AX148" s="10" t="s">
        <v>89</v>
      </c>
      <c r="AY148" s="251" t="s">
        <v>142</v>
      </c>
    </row>
    <row r="149" s="2" customFormat="1" ht="24.15" customHeight="1">
      <c r="A149" s="39"/>
      <c r="B149" s="40"/>
      <c r="C149" s="212" t="s">
        <v>215</v>
      </c>
      <c r="D149" s="212" t="s">
        <v>137</v>
      </c>
      <c r="E149" s="213" t="s">
        <v>216</v>
      </c>
      <c r="F149" s="214" t="s">
        <v>217</v>
      </c>
      <c r="G149" s="215" t="s">
        <v>192</v>
      </c>
      <c r="H149" s="216">
        <v>200</v>
      </c>
      <c r="I149" s="217"/>
      <c r="J149" s="218">
        <f>ROUND(I149*H149,2)</f>
        <v>0</v>
      </c>
      <c r="K149" s="219"/>
      <c r="L149" s="42"/>
      <c r="M149" s="220" t="s">
        <v>1</v>
      </c>
      <c r="N149" s="221" t="s">
        <v>47</v>
      </c>
      <c r="O149" s="92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141</v>
      </c>
      <c r="AT149" s="224" t="s">
        <v>137</v>
      </c>
      <c r="AU149" s="224" t="s">
        <v>82</v>
      </c>
      <c r="AY149" s="15" t="s">
        <v>142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5" t="s">
        <v>89</v>
      </c>
      <c r="BK149" s="152">
        <f>ROUND(I149*H149,2)</f>
        <v>0</v>
      </c>
      <c r="BL149" s="15" t="s">
        <v>141</v>
      </c>
      <c r="BM149" s="224" t="s">
        <v>218</v>
      </c>
    </row>
    <row r="150" s="2" customFormat="1">
      <c r="A150" s="39"/>
      <c r="B150" s="40"/>
      <c r="C150" s="41"/>
      <c r="D150" s="225" t="s">
        <v>144</v>
      </c>
      <c r="E150" s="41"/>
      <c r="F150" s="226" t="s">
        <v>219</v>
      </c>
      <c r="G150" s="41"/>
      <c r="H150" s="41"/>
      <c r="I150" s="227"/>
      <c r="J150" s="41"/>
      <c r="K150" s="41"/>
      <c r="L150" s="42"/>
      <c r="M150" s="228"/>
      <c r="N150" s="22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5" t="s">
        <v>144</v>
      </c>
      <c r="AU150" s="15" t="s">
        <v>82</v>
      </c>
    </row>
    <row r="151" s="10" customFormat="1">
      <c r="A151" s="10"/>
      <c r="B151" s="241"/>
      <c r="C151" s="242"/>
      <c r="D151" s="225" t="s">
        <v>158</v>
      </c>
      <c r="E151" s="243" t="s">
        <v>1</v>
      </c>
      <c r="F151" s="244" t="s">
        <v>201</v>
      </c>
      <c r="G151" s="242"/>
      <c r="H151" s="245">
        <v>200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51" t="s">
        <v>158</v>
      </c>
      <c r="AU151" s="251" t="s">
        <v>82</v>
      </c>
      <c r="AV151" s="10" t="s">
        <v>91</v>
      </c>
      <c r="AW151" s="10" t="s">
        <v>35</v>
      </c>
      <c r="AX151" s="10" t="s">
        <v>89</v>
      </c>
      <c r="AY151" s="251" t="s">
        <v>142</v>
      </c>
    </row>
    <row r="152" s="2" customFormat="1" ht="24.15" customHeight="1">
      <c r="A152" s="39"/>
      <c r="B152" s="40"/>
      <c r="C152" s="230" t="s">
        <v>8</v>
      </c>
      <c r="D152" s="230" t="s">
        <v>151</v>
      </c>
      <c r="E152" s="231" t="s">
        <v>220</v>
      </c>
      <c r="F152" s="232" t="s">
        <v>221</v>
      </c>
      <c r="G152" s="233" t="s">
        <v>192</v>
      </c>
      <c r="H152" s="234">
        <v>50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47</v>
      </c>
      <c r="O152" s="92"/>
      <c r="P152" s="222">
        <f>O152*H152</f>
        <v>0</v>
      </c>
      <c r="Q152" s="222">
        <v>0.0015</v>
      </c>
      <c r="R152" s="222">
        <f>Q152*H152</f>
        <v>0.074999999999999997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155</v>
      </c>
      <c r="AT152" s="224" t="s">
        <v>151</v>
      </c>
      <c r="AU152" s="224" t="s">
        <v>82</v>
      </c>
      <c r="AY152" s="15" t="s">
        <v>142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5" t="s">
        <v>89</v>
      </c>
      <c r="BK152" s="152">
        <f>ROUND(I152*H152,2)</f>
        <v>0</v>
      </c>
      <c r="BL152" s="15" t="s">
        <v>141</v>
      </c>
      <c r="BM152" s="224" t="s">
        <v>222</v>
      </c>
    </row>
    <row r="153" s="2" customFormat="1">
      <c r="A153" s="39"/>
      <c r="B153" s="40"/>
      <c r="C153" s="41"/>
      <c r="D153" s="225" t="s">
        <v>144</v>
      </c>
      <c r="E153" s="41"/>
      <c r="F153" s="226" t="s">
        <v>221</v>
      </c>
      <c r="G153" s="41"/>
      <c r="H153" s="41"/>
      <c r="I153" s="227"/>
      <c r="J153" s="41"/>
      <c r="K153" s="41"/>
      <c r="L153" s="42"/>
      <c r="M153" s="228"/>
      <c r="N153" s="22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5" t="s">
        <v>144</v>
      </c>
      <c r="AU153" s="15" t="s">
        <v>82</v>
      </c>
    </row>
    <row r="154" s="2" customFormat="1" ht="21.75" customHeight="1">
      <c r="A154" s="39"/>
      <c r="B154" s="40"/>
      <c r="C154" s="230" t="s">
        <v>223</v>
      </c>
      <c r="D154" s="230" t="s">
        <v>151</v>
      </c>
      <c r="E154" s="231" t="s">
        <v>224</v>
      </c>
      <c r="F154" s="232" t="s">
        <v>225</v>
      </c>
      <c r="G154" s="233" t="s">
        <v>192</v>
      </c>
      <c r="H154" s="234">
        <v>50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47</v>
      </c>
      <c r="O154" s="92"/>
      <c r="P154" s="222">
        <f>O154*H154</f>
        <v>0</v>
      </c>
      <c r="Q154" s="222">
        <v>0.0011999999999999999</v>
      </c>
      <c r="R154" s="222">
        <f>Q154*H154</f>
        <v>0.059999999999999998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155</v>
      </c>
      <c r="AT154" s="224" t="s">
        <v>151</v>
      </c>
      <c r="AU154" s="224" t="s">
        <v>82</v>
      </c>
      <c r="AY154" s="15" t="s">
        <v>142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5" t="s">
        <v>89</v>
      </c>
      <c r="BK154" s="152">
        <f>ROUND(I154*H154,2)</f>
        <v>0</v>
      </c>
      <c r="BL154" s="15" t="s">
        <v>141</v>
      </c>
      <c r="BM154" s="224" t="s">
        <v>226</v>
      </c>
    </row>
    <row r="155" s="2" customFormat="1">
      <c r="A155" s="39"/>
      <c r="B155" s="40"/>
      <c r="C155" s="41"/>
      <c r="D155" s="225" t="s">
        <v>144</v>
      </c>
      <c r="E155" s="41"/>
      <c r="F155" s="226" t="s">
        <v>225</v>
      </c>
      <c r="G155" s="41"/>
      <c r="H155" s="41"/>
      <c r="I155" s="227"/>
      <c r="J155" s="41"/>
      <c r="K155" s="41"/>
      <c r="L155" s="42"/>
      <c r="M155" s="228"/>
      <c r="N155" s="22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5" t="s">
        <v>144</v>
      </c>
      <c r="AU155" s="15" t="s">
        <v>82</v>
      </c>
    </row>
    <row r="156" s="2" customFormat="1" ht="16.5" customHeight="1">
      <c r="A156" s="39"/>
      <c r="B156" s="40"/>
      <c r="C156" s="230" t="s">
        <v>227</v>
      </c>
      <c r="D156" s="230" t="s">
        <v>151</v>
      </c>
      <c r="E156" s="231" t="s">
        <v>228</v>
      </c>
      <c r="F156" s="232" t="s">
        <v>229</v>
      </c>
      <c r="G156" s="233" t="s">
        <v>192</v>
      </c>
      <c r="H156" s="234">
        <v>50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47</v>
      </c>
      <c r="O156" s="92"/>
      <c r="P156" s="222">
        <f>O156*H156</f>
        <v>0</v>
      </c>
      <c r="Q156" s="222">
        <v>0.0011999999999999999</v>
      </c>
      <c r="R156" s="222">
        <f>Q156*H156</f>
        <v>0.059999999999999998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155</v>
      </c>
      <c r="AT156" s="224" t="s">
        <v>151</v>
      </c>
      <c r="AU156" s="224" t="s">
        <v>82</v>
      </c>
      <c r="AY156" s="15" t="s">
        <v>142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5" t="s">
        <v>89</v>
      </c>
      <c r="BK156" s="152">
        <f>ROUND(I156*H156,2)</f>
        <v>0</v>
      </c>
      <c r="BL156" s="15" t="s">
        <v>141</v>
      </c>
      <c r="BM156" s="224" t="s">
        <v>230</v>
      </c>
    </row>
    <row r="157" s="2" customFormat="1">
      <c r="A157" s="39"/>
      <c r="B157" s="40"/>
      <c r="C157" s="41"/>
      <c r="D157" s="225" t="s">
        <v>144</v>
      </c>
      <c r="E157" s="41"/>
      <c r="F157" s="226" t="s">
        <v>229</v>
      </c>
      <c r="G157" s="41"/>
      <c r="H157" s="41"/>
      <c r="I157" s="227"/>
      <c r="J157" s="41"/>
      <c r="K157" s="41"/>
      <c r="L157" s="42"/>
      <c r="M157" s="228"/>
      <c r="N157" s="22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5" t="s">
        <v>144</v>
      </c>
      <c r="AU157" s="15" t="s">
        <v>82</v>
      </c>
    </row>
    <row r="158" s="2" customFormat="1" ht="16.5" customHeight="1">
      <c r="A158" s="39"/>
      <c r="B158" s="40"/>
      <c r="C158" s="230" t="s">
        <v>231</v>
      </c>
      <c r="D158" s="230" t="s">
        <v>151</v>
      </c>
      <c r="E158" s="231" t="s">
        <v>232</v>
      </c>
      <c r="F158" s="232" t="s">
        <v>233</v>
      </c>
      <c r="G158" s="233" t="s">
        <v>192</v>
      </c>
      <c r="H158" s="234">
        <v>50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47</v>
      </c>
      <c r="O158" s="92"/>
      <c r="P158" s="222">
        <f>O158*H158</f>
        <v>0</v>
      </c>
      <c r="Q158" s="222">
        <v>0.0011999999999999999</v>
      </c>
      <c r="R158" s="222">
        <f>Q158*H158</f>
        <v>0.059999999999999998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155</v>
      </c>
      <c r="AT158" s="224" t="s">
        <v>151</v>
      </c>
      <c r="AU158" s="224" t="s">
        <v>82</v>
      </c>
      <c r="AY158" s="15" t="s">
        <v>142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5" t="s">
        <v>89</v>
      </c>
      <c r="BK158" s="152">
        <f>ROUND(I158*H158,2)</f>
        <v>0</v>
      </c>
      <c r="BL158" s="15" t="s">
        <v>141</v>
      </c>
      <c r="BM158" s="224" t="s">
        <v>234</v>
      </c>
    </row>
    <row r="159" s="2" customFormat="1">
      <c r="A159" s="39"/>
      <c r="B159" s="40"/>
      <c r="C159" s="41"/>
      <c r="D159" s="225" t="s">
        <v>144</v>
      </c>
      <c r="E159" s="41"/>
      <c r="F159" s="226" t="s">
        <v>233</v>
      </c>
      <c r="G159" s="41"/>
      <c r="H159" s="41"/>
      <c r="I159" s="227"/>
      <c r="J159" s="41"/>
      <c r="K159" s="41"/>
      <c r="L159" s="42"/>
      <c r="M159" s="228"/>
      <c r="N159" s="22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5" t="s">
        <v>144</v>
      </c>
      <c r="AU159" s="15" t="s">
        <v>82</v>
      </c>
    </row>
    <row r="160" s="2" customFormat="1" ht="24.15" customHeight="1">
      <c r="A160" s="39"/>
      <c r="B160" s="40"/>
      <c r="C160" s="212" t="s">
        <v>235</v>
      </c>
      <c r="D160" s="212" t="s">
        <v>137</v>
      </c>
      <c r="E160" s="213" t="s">
        <v>236</v>
      </c>
      <c r="F160" s="214" t="s">
        <v>237</v>
      </c>
      <c r="G160" s="215" t="s">
        <v>192</v>
      </c>
      <c r="H160" s="216">
        <v>205</v>
      </c>
      <c r="I160" s="217"/>
      <c r="J160" s="218">
        <f>ROUND(I160*H160,2)</f>
        <v>0</v>
      </c>
      <c r="K160" s="219"/>
      <c r="L160" s="42"/>
      <c r="M160" s="220" t="s">
        <v>1</v>
      </c>
      <c r="N160" s="221" t="s">
        <v>47</v>
      </c>
      <c r="O160" s="92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141</v>
      </c>
      <c r="AT160" s="224" t="s">
        <v>137</v>
      </c>
      <c r="AU160" s="224" t="s">
        <v>82</v>
      </c>
      <c r="AY160" s="15" t="s">
        <v>142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5" t="s">
        <v>89</v>
      </c>
      <c r="BK160" s="152">
        <f>ROUND(I160*H160,2)</f>
        <v>0</v>
      </c>
      <c r="BL160" s="15" t="s">
        <v>141</v>
      </c>
      <c r="BM160" s="224" t="s">
        <v>238</v>
      </c>
    </row>
    <row r="161" s="2" customFormat="1">
      <c r="A161" s="39"/>
      <c r="B161" s="40"/>
      <c r="C161" s="41"/>
      <c r="D161" s="225" t="s">
        <v>144</v>
      </c>
      <c r="E161" s="41"/>
      <c r="F161" s="226" t="s">
        <v>239</v>
      </c>
      <c r="G161" s="41"/>
      <c r="H161" s="41"/>
      <c r="I161" s="227"/>
      <c r="J161" s="41"/>
      <c r="K161" s="41"/>
      <c r="L161" s="42"/>
      <c r="M161" s="228"/>
      <c r="N161" s="22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5" t="s">
        <v>144</v>
      </c>
      <c r="AU161" s="15" t="s">
        <v>82</v>
      </c>
    </row>
    <row r="162" s="10" customFormat="1">
      <c r="A162" s="10"/>
      <c r="B162" s="241"/>
      <c r="C162" s="242"/>
      <c r="D162" s="225" t="s">
        <v>158</v>
      </c>
      <c r="E162" s="243" t="s">
        <v>1</v>
      </c>
      <c r="F162" s="244" t="s">
        <v>195</v>
      </c>
      <c r="G162" s="242"/>
      <c r="H162" s="245">
        <v>205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51" t="s">
        <v>158</v>
      </c>
      <c r="AU162" s="251" t="s">
        <v>82</v>
      </c>
      <c r="AV162" s="10" t="s">
        <v>91</v>
      </c>
      <c r="AW162" s="10" t="s">
        <v>35</v>
      </c>
      <c r="AX162" s="10" t="s">
        <v>89</v>
      </c>
      <c r="AY162" s="251" t="s">
        <v>142</v>
      </c>
    </row>
    <row r="163" s="2" customFormat="1" ht="16.5" customHeight="1">
      <c r="A163" s="39"/>
      <c r="B163" s="40"/>
      <c r="C163" s="230" t="s">
        <v>240</v>
      </c>
      <c r="D163" s="230" t="s">
        <v>151</v>
      </c>
      <c r="E163" s="231" t="s">
        <v>241</v>
      </c>
      <c r="F163" s="232" t="s">
        <v>242</v>
      </c>
      <c r="G163" s="233" t="s">
        <v>192</v>
      </c>
      <c r="H163" s="234">
        <v>20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47</v>
      </c>
      <c r="O163" s="92"/>
      <c r="P163" s="222">
        <f>O163*H163</f>
        <v>0</v>
      </c>
      <c r="Q163" s="222">
        <v>0.02</v>
      </c>
      <c r="R163" s="222">
        <f>Q163*H163</f>
        <v>0.40000000000000002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155</v>
      </c>
      <c r="AT163" s="224" t="s">
        <v>151</v>
      </c>
      <c r="AU163" s="224" t="s">
        <v>82</v>
      </c>
      <c r="AY163" s="15" t="s">
        <v>142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5" t="s">
        <v>89</v>
      </c>
      <c r="BK163" s="152">
        <f>ROUND(I163*H163,2)</f>
        <v>0</v>
      </c>
      <c r="BL163" s="15" t="s">
        <v>141</v>
      </c>
      <c r="BM163" s="224" t="s">
        <v>243</v>
      </c>
    </row>
    <row r="164" s="2" customFormat="1">
      <c r="A164" s="39"/>
      <c r="B164" s="40"/>
      <c r="C164" s="41"/>
      <c r="D164" s="225" t="s">
        <v>144</v>
      </c>
      <c r="E164" s="41"/>
      <c r="F164" s="226" t="s">
        <v>242</v>
      </c>
      <c r="G164" s="41"/>
      <c r="H164" s="41"/>
      <c r="I164" s="227"/>
      <c r="J164" s="41"/>
      <c r="K164" s="41"/>
      <c r="L164" s="42"/>
      <c r="M164" s="228"/>
      <c r="N164" s="229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5" t="s">
        <v>144</v>
      </c>
      <c r="AU164" s="15" t="s">
        <v>82</v>
      </c>
    </row>
    <row r="165" s="2" customFormat="1" ht="21.75" customHeight="1">
      <c r="A165" s="39"/>
      <c r="B165" s="40"/>
      <c r="C165" s="230" t="s">
        <v>244</v>
      </c>
      <c r="D165" s="230" t="s">
        <v>151</v>
      </c>
      <c r="E165" s="231" t="s">
        <v>245</v>
      </c>
      <c r="F165" s="232" t="s">
        <v>246</v>
      </c>
      <c r="G165" s="233" t="s">
        <v>192</v>
      </c>
      <c r="H165" s="234">
        <v>22</v>
      </c>
      <c r="I165" s="235"/>
      <c r="J165" s="236">
        <f>ROUND(I165*H165,2)</f>
        <v>0</v>
      </c>
      <c r="K165" s="237"/>
      <c r="L165" s="238"/>
      <c r="M165" s="239" t="s">
        <v>1</v>
      </c>
      <c r="N165" s="240" t="s">
        <v>47</v>
      </c>
      <c r="O165" s="92"/>
      <c r="P165" s="222">
        <f>O165*H165</f>
        <v>0</v>
      </c>
      <c r="Q165" s="222">
        <v>0.02</v>
      </c>
      <c r="R165" s="222">
        <f>Q165*H165</f>
        <v>0.44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155</v>
      </c>
      <c r="AT165" s="224" t="s">
        <v>151</v>
      </c>
      <c r="AU165" s="224" t="s">
        <v>82</v>
      </c>
      <c r="AY165" s="15" t="s">
        <v>142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5" t="s">
        <v>89</v>
      </c>
      <c r="BK165" s="152">
        <f>ROUND(I165*H165,2)</f>
        <v>0</v>
      </c>
      <c r="BL165" s="15" t="s">
        <v>141</v>
      </c>
      <c r="BM165" s="224" t="s">
        <v>247</v>
      </c>
    </row>
    <row r="166" s="2" customFormat="1">
      <c r="A166" s="39"/>
      <c r="B166" s="40"/>
      <c r="C166" s="41"/>
      <c r="D166" s="225" t="s">
        <v>144</v>
      </c>
      <c r="E166" s="41"/>
      <c r="F166" s="226" t="s">
        <v>246</v>
      </c>
      <c r="G166" s="41"/>
      <c r="H166" s="41"/>
      <c r="I166" s="227"/>
      <c r="J166" s="41"/>
      <c r="K166" s="41"/>
      <c r="L166" s="42"/>
      <c r="M166" s="228"/>
      <c r="N166" s="22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5" t="s">
        <v>144</v>
      </c>
      <c r="AU166" s="15" t="s">
        <v>82</v>
      </c>
    </row>
    <row r="167" s="2" customFormat="1" ht="16.5" customHeight="1">
      <c r="A167" s="39"/>
      <c r="B167" s="40"/>
      <c r="C167" s="230" t="s">
        <v>248</v>
      </c>
      <c r="D167" s="230" t="s">
        <v>151</v>
      </c>
      <c r="E167" s="231" t="s">
        <v>249</v>
      </c>
      <c r="F167" s="232" t="s">
        <v>250</v>
      </c>
      <c r="G167" s="233" t="s">
        <v>192</v>
      </c>
      <c r="H167" s="234">
        <v>20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47</v>
      </c>
      <c r="O167" s="92"/>
      <c r="P167" s="222">
        <f>O167*H167</f>
        <v>0</v>
      </c>
      <c r="Q167" s="222">
        <v>0.02</v>
      </c>
      <c r="R167" s="222">
        <f>Q167*H167</f>
        <v>0.40000000000000002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155</v>
      </c>
      <c r="AT167" s="224" t="s">
        <v>151</v>
      </c>
      <c r="AU167" s="224" t="s">
        <v>82</v>
      </c>
      <c r="AY167" s="15" t="s">
        <v>142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5" t="s">
        <v>89</v>
      </c>
      <c r="BK167" s="152">
        <f>ROUND(I167*H167,2)</f>
        <v>0</v>
      </c>
      <c r="BL167" s="15" t="s">
        <v>141</v>
      </c>
      <c r="BM167" s="224" t="s">
        <v>251</v>
      </c>
    </row>
    <row r="168" s="2" customFormat="1">
      <c r="A168" s="39"/>
      <c r="B168" s="40"/>
      <c r="C168" s="41"/>
      <c r="D168" s="225" t="s">
        <v>144</v>
      </c>
      <c r="E168" s="41"/>
      <c r="F168" s="226" t="s">
        <v>250</v>
      </c>
      <c r="G168" s="41"/>
      <c r="H168" s="41"/>
      <c r="I168" s="227"/>
      <c r="J168" s="41"/>
      <c r="K168" s="41"/>
      <c r="L168" s="42"/>
      <c r="M168" s="228"/>
      <c r="N168" s="22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5" t="s">
        <v>144</v>
      </c>
      <c r="AU168" s="15" t="s">
        <v>82</v>
      </c>
    </row>
    <row r="169" s="2" customFormat="1" ht="16.5" customHeight="1">
      <c r="A169" s="39"/>
      <c r="B169" s="40"/>
      <c r="C169" s="230" t="s">
        <v>252</v>
      </c>
      <c r="D169" s="230" t="s">
        <v>151</v>
      </c>
      <c r="E169" s="231" t="s">
        <v>253</v>
      </c>
      <c r="F169" s="232" t="s">
        <v>254</v>
      </c>
      <c r="G169" s="233" t="s">
        <v>192</v>
      </c>
      <c r="H169" s="234">
        <v>20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47</v>
      </c>
      <c r="O169" s="92"/>
      <c r="P169" s="222">
        <f>O169*H169</f>
        <v>0</v>
      </c>
      <c r="Q169" s="222">
        <v>0.02</v>
      </c>
      <c r="R169" s="222">
        <f>Q169*H169</f>
        <v>0.40000000000000002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155</v>
      </c>
      <c r="AT169" s="224" t="s">
        <v>151</v>
      </c>
      <c r="AU169" s="224" t="s">
        <v>82</v>
      </c>
      <c r="AY169" s="15" t="s">
        <v>142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5" t="s">
        <v>89</v>
      </c>
      <c r="BK169" s="152">
        <f>ROUND(I169*H169,2)</f>
        <v>0</v>
      </c>
      <c r="BL169" s="15" t="s">
        <v>141</v>
      </c>
      <c r="BM169" s="224" t="s">
        <v>255</v>
      </c>
    </row>
    <row r="170" s="2" customFormat="1">
      <c r="A170" s="39"/>
      <c r="B170" s="40"/>
      <c r="C170" s="41"/>
      <c r="D170" s="225" t="s">
        <v>144</v>
      </c>
      <c r="E170" s="41"/>
      <c r="F170" s="226" t="s">
        <v>254</v>
      </c>
      <c r="G170" s="41"/>
      <c r="H170" s="41"/>
      <c r="I170" s="227"/>
      <c r="J170" s="41"/>
      <c r="K170" s="41"/>
      <c r="L170" s="42"/>
      <c r="M170" s="228"/>
      <c r="N170" s="22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5" t="s">
        <v>144</v>
      </c>
      <c r="AU170" s="15" t="s">
        <v>82</v>
      </c>
    </row>
    <row r="171" s="2" customFormat="1" ht="16.5" customHeight="1">
      <c r="A171" s="39"/>
      <c r="B171" s="40"/>
      <c r="C171" s="230" t="s">
        <v>256</v>
      </c>
      <c r="D171" s="230" t="s">
        <v>151</v>
      </c>
      <c r="E171" s="231" t="s">
        <v>257</v>
      </c>
      <c r="F171" s="232" t="s">
        <v>258</v>
      </c>
      <c r="G171" s="233" t="s">
        <v>192</v>
      </c>
      <c r="H171" s="234">
        <v>18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47</v>
      </c>
      <c r="O171" s="92"/>
      <c r="P171" s="222">
        <f>O171*H171</f>
        <v>0</v>
      </c>
      <c r="Q171" s="222">
        <v>0.02</v>
      </c>
      <c r="R171" s="222">
        <f>Q171*H171</f>
        <v>0.35999999999999999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155</v>
      </c>
      <c r="AT171" s="224" t="s">
        <v>151</v>
      </c>
      <c r="AU171" s="224" t="s">
        <v>82</v>
      </c>
      <c r="AY171" s="15" t="s">
        <v>142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5" t="s">
        <v>89</v>
      </c>
      <c r="BK171" s="152">
        <f>ROUND(I171*H171,2)</f>
        <v>0</v>
      </c>
      <c r="BL171" s="15" t="s">
        <v>141</v>
      </c>
      <c r="BM171" s="224" t="s">
        <v>259</v>
      </c>
    </row>
    <row r="172" s="2" customFormat="1">
      <c r="A172" s="39"/>
      <c r="B172" s="40"/>
      <c r="C172" s="41"/>
      <c r="D172" s="225" t="s">
        <v>144</v>
      </c>
      <c r="E172" s="41"/>
      <c r="F172" s="226" t="s">
        <v>258</v>
      </c>
      <c r="G172" s="41"/>
      <c r="H172" s="41"/>
      <c r="I172" s="227"/>
      <c r="J172" s="41"/>
      <c r="K172" s="41"/>
      <c r="L172" s="42"/>
      <c r="M172" s="228"/>
      <c r="N172" s="22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5" t="s">
        <v>144</v>
      </c>
      <c r="AU172" s="15" t="s">
        <v>82</v>
      </c>
    </row>
    <row r="173" s="2" customFormat="1" ht="16.5" customHeight="1">
      <c r="A173" s="39"/>
      <c r="B173" s="40"/>
      <c r="C173" s="230" t="s">
        <v>260</v>
      </c>
      <c r="D173" s="230" t="s">
        <v>151</v>
      </c>
      <c r="E173" s="231" t="s">
        <v>261</v>
      </c>
      <c r="F173" s="232" t="s">
        <v>262</v>
      </c>
      <c r="G173" s="233" t="s">
        <v>192</v>
      </c>
      <c r="H173" s="234">
        <v>16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47</v>
      </c>
      <c r="O173" s="92"/>
      <c r="P173" s="222">
        <f>O173*H173</f>
        <v>0</v>
      </c>
      <c r="Q173" s="222">
        <v>0.02</v>
      </c>
      <c r="R173" s="222">
        <f>Q173*H173</f>
        <v>0.32000000000000001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155</v>
      </c>
      <c r="AT173" s="224" t="s">
        <v>151</v>
      </c>
      <c r="AU173" s="224" t="s">
        <v>82</v>
      </c>
      <c r="AY173" s="15" t="s">
        <v>142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5" t="s">
        <v>89</v>
      </c>
      <c r="BK173" s="152">
        <f>ROUND(I173*H173,2)</f>
        <v>0</v>
      </c>
      <c r="BL173" s="15" t="s">
        <v>141</v>
      </c>
      <c r="BM173" s="224" t="s">
        <v>263</v>
      </c>
    </row>
    <row r="174" s="2" customFormat="1">
      <c r="A174" s="39"/>
      <c r="B174" s="40"/>
      <c r="C174" s="41"/>
      <c r="D174" s="225" t="s">
        <v>144</v>
      </c>
      <c r="E174" s="41"/>
      <c r="F174" s="226" t="s">
        <v>262</v>
      </c>
      <c r="G174" s="41"/>
      <c r="H174" s="41"/>
      <c r="I174" s="227"/>
      <c r="J174" s="41"/>
      <c r="K174" s="41"/>
      <c r="L174" s="42"/>
      <c r="M174" s="228"/>
      <c r="N174" s="22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5" t="s">
        <v>144</v>
      </c>
      <c r="AU174" s="15" t="s">
        <v>82</v>
      </c>
    </row>
    <row r="175" s="2" customFormat="1" ht="16.5" customHeight="1">
      <c r="A175" s="39"/>
      <c r="B175" s="40"/>
      <c r="C175" s="230" t="s">
        <v>264</v>
      </c>
      <c r="D175" s="230" t="s">
        <v>151</v>
      </c>
      <c r="E175" s="231" t="s">
        <v>265</v>
      </c>
      <c r="F175" s="232" t="s">
        <v>266</v>
      </c>
      <c r="G175" s="233" t="s">
        <v>192</v>
      </c>
      <c r="H175" s="234">
        <v>17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47</v>
      </c>
      <c r="O175" s="92"/>
      <c r="P175" s="222">
        <f>O175*H175</f>
        <v>0</v>
      </c>
      <c r="Q175" s="222">
        <v>0.02</v>
      </c>
      <c r="R175" s="222">
        <f>Q175*H175</f>
        <v>0.34000000000000002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155</v>
      </c>
      <c r="AT175" s="224" t="s">
        <v>151</v>
      </c>
      <c r="AU175" s="224" t="s">
        <v>82</v>
      </c>
      <c r="AY175" s="15" t="s">
        <v>142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5" t="s">
        <v>89</v>
      </c>
      <c r="BK175" s="152">
        <f>ROUND(I175*H175,2)</f>
        <v>0</v>
      </c>
      <c r="BL175" s="15" t="s">
        <v>141</v>
      </c>
      <c r="BM175" s="224" t="s">
        <v>267</v>
      </c>
    </row>
    <row r="176" s="2" customFormat="1">
      <c r="A176" s="39"/>
      <c r="B176" s="40"/>
      <c r="C176" s="41"/>
      <c r="D176" s="225" t="s">
        <v>144</v>
      </c>
      <c r="E176" s="41"/>
      <c r="F176" s="226" t="s">
        <v>266</v>
      </c>
      <c r="G176" s="41"/>
      <c r="H176" s="41"/>
      <c r="I176" s="227"/>
      <c r="J176" s="41"/>
      <c r="K176" s="41"/>
      <c r="L176" s="42"/>
      <c r="M176" s="228"/>
      <c r="N176" s="22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5" t="s">
        <v>144</v>
      </c>
      <c r="AU176" s="15" t="s">
        <v>82</v>
      </c>
    </row>
    <row r="177" s="2" customFormat="1" ht="16.5" customHeight="1">
      <c r="A177" s="39"/>
      <c r="B177" s="40"/>
      <c r="C177" s="230" t="s">
        <v>268</v>
      </c>
      <c r="D177" s="230" t="s">
        <v>151</v>
      </c>
      <c r="E177" s="231" t="s">
        <v>269</v>
      </c>
      <c r="F177" s="232" t="s">
        <v>270</v>
      </c>
      <c r="G177" s="233" t="s">
        <v>192</v>
      </c>
      <c r="H177" s="234">
        <v>39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47</v>
      </c>
      <c r="O177" s="92"/>
      <c r="P177" s="222">
        <f>O177*H177</f>
        <v>0</v>
      </c>
      <c r="Q177" s="222">
        <v>0.02</v>
      </c>
      <c r="R177" s="222">
        <f>Q177*H177</f>
        <v>0.78000000000000003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155</v>
      </c>
      <c r="AT177" s="224" t="s">
        <v>151</v>
      </c>
      <c r="AU177" s="224" t="s">
        <v>82</v>
      </c>
      <c r="AY177" s="15" t="s">
        <v>142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5" t="s">
        <v>89</v>
      </c>
      <c r="BK177" s="152">
        <f>ROUND(I177*H177,2)</f>
        <v>0</v>
      </c>
      <c r="BL177" s="15" t="s">
        <v>141</v>
      </c>
      <c r="BM177" s="224" t="s">
        <v>271</v>
      </c>
    </row>
    <row r="178" s="2" customFormat="1">
      <c r="A178" s="39"/>
      <c r="B178" s="40"/>
      <c r="C178" s="41"/>
      <c r="D178" s="225" t="s">
        <v>144</v>
      </c>
      <c r="E178" s="41"/>
      <c r="F178" s="226" t="s">
        <v>270</v>
      </c>
      <c r="G178" s="41"/>
      <c r="H178" s="41"/>
      <c r="I178" s="227"/>
      <c r="J178" s="41"/>
      <c r="K178" s="41"/>
      <c r="L178" s="42"/>
      <c r="M178" s="228"/>
      <c r="N178" s="22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5" t="s">
        <v>144</v>
      </c>
      <c r="AU178" s="15" t="s">
        <v>82</v>
      </c>
    </row>
    <row r="179" s="2" customFormat="1" ht="16.5" customHeight="1">
      <c r="A179" s="39"/>
      <c r="B179" s="40"/>
      <c r="C179" s="230" t="s">
        <v>272</v>
      </c>
      <c r="D179" s="230" t="s">
        <v>151</v>
      </c>
      <c r="E179" s="231" t="s">
        <v>273</v>
      </c>
      <c r="F179" s="232" t="s">
        <v>274</v>
      </c>
      <c r="G179" s="233" t="s">
        <v>192</v>
      </c>
      <c r="H179" s="234">
        <v>12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47</v>
      </c>
      <c r="O179" s="92"/>
      <c r="P179" s="222">
        <f>O179*H179</f>
        <v>0</v>
      </c>
      <c r="Q179" s="222">
        <v>0.02</v>
      </c>
      <c r="R179" s="222">
        <f>Q179*H179</f>
        <v>0.23999999999999999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155</v>
      </c>
      <c r="AT179" s="224" t="s">
        <v>151</v>
      </c>
      <c r="AU179" s="224" t="s">
        <v>82</v>
      </c>
      <c r="AY179" s="15" t="s">
        <v>142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5" t="s">
        <v>89</v>
      </c>
      <c r="BK179" s="152">
        <f>ROUND(I179*H179,2)</f>
        <v>0</v>
      </c>
      <c r="BL179" s="15" t="s">
        <v>141</v>
      </c>
      <c r="BM179" s="224" t="s">
        <v>275</v>
      </c>
    </row>
    <row r="180" s="2" customFormat="1">
      <c r="A180" s="39"/>
      <c r="B180" s="40"/>
      <c r="C180" s="41"/>
      <c r="D180" s="225" t="s">
        <v>144</v>
      </c>
      <c r="E180" s="41"/>
      <c r="F180" s="226" t="s">
        <v>274</v>
      </c>
      <c r="G180" s="41"/>
      <c r="H180" s="41"/>
      <c r="I180" s="227"/>
      <c r="J180" s="41"/>
      <c r="K180" s="41"/>
      <c r="L180" s="42"/>
      <c r="M180" s="228"/>
      <c r="N180" s="229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5" t="s">
        <v>144</v>
      </c>
      <c r="AU180" s="15" t="s">
        <v>82</v>
      </c>
    </row>
    <row r="181" s="2" customFormat="1" ht="16.5" customHeight="1">
      <c r="A181" s="39"/>
      <c r="B181" s="40"/>
      <c r="C181" s="230" t="s">
        <v>276</v>
      </c>
      <c r="D181" s="230" t="s">
        <v>151</v>
      </c>
      <c r="E181" s="231" t="s">
        <v>277</v>
      </c>
      <c r="F181" s="232" t="s">
        <v>278</v>
      </c>
      <c r="G181" s="233" t="s">
        <v>192</v>
      </c>
      <c r="H181" s="234">
        <v>21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47</v>
      </c>
      <c r="O181" s="92"/>
      <c r="P181" s="222">
        <f>O181*H181</f>
        <v>0</v>
      </c>
      <c r="Q181" s="222">
        <v>0.02</v>
      </c>
      <c r="R181" s="222">
        <f>Q181*H181</f>
        <v>0.41999999999999998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155</v>
      </c>
      <c r="AT181" s="224" t="s">
        <v>151</v>
      </c>
      <c r="AU181" s="224" t="s">
        <v>82</v>
      </c>
      <c r="AY181" s="15" t="s">
        <v>142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5" t="s">
        <v>89</v>
      </c>
      <c r="BK181" s="152">
        <f>ROUND(I181*H181,2)</f>
        <v>0</v>
      </c>
      <c r="BL181" s="15" t="s">
        <v>141</v>
      </c>
      <c r="BM181" s="224" t="s">
        <v>279</v>
      </c>
    </row>
    <row r="182" s="2" customFormat="1">
      <c r="A182" s="39"/>
      <c r="B182" s="40"/>
      <c r="C182" s="41"/>
      <c r="D182" s="225" t="s">
        <v>144</v>
      </c>
      <c r="E182" s="41"/>
      <c r="F182" s="226" t="s">
        <v>278</v>
      </c>
      <c r="G182" s="41"/>
      <c r="H182" s="41"/>
      <c r="I182" s="227"/>
      <c r="J182" s="41"/>
      <c r="K182" s="41"/>
      <c r="L182" s="42"/>
      <c r="M182" s="228"/>
      <c r="N182" s="22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5" t="s">
        <v>144</v>
      </c>
      <c r="AU182" s="15" t="s">
        <v>82</v>
      </c>
    </row>
    <row r="183" s="2" customFormat="1" ht="24.15" customHeight="1">
      <c r="A183" s="39"/>
      <c r="B183" s="40"/>
      <c r="C183" s="212" t="s">
        <v>280</v>
      </c>
      <c r="D183" s="212" t="s">
        <v>137</v>
      </c>
      <c r="E183" s="213" t="s">
        <v>281</v>
      </c>
      <c r="F183" s="214" t="s">
        <v>282</v>
      </c>
      <c r="G183" s="215" t="s">
        <v>192</v>
      </c>
      <c r="H183" s="216">
        <v>205</v>
      </c>
      <c r="I183" s="217"/>
      <c r="J183" s="218">
        <f>ROUND(I183*H183,2)</f>
        <v>0</v>
      </c>
      <c r="K183" s="219"/>
      <c r="L183" s="42"/>
      <c r="M183" s="220" t="s">
        <v>1</v>
      </c>
      <c r="N183" s="221" t="s">
        <v>47</v>
      </c>
      <c r="O183" s="92"/>
      <c r="P183" s="222">
        <f>O183*H183</f>
        <v>0</v>
      </c>
      <c r="Q183" s="222">
        <v>5.0000000000000002E-05</v>
      </c>
      <c r="R183" s="222">
        <f>Q183*H183</f>
        <v>0.01025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141</v>
      </c>
      <c r="AT183" s="224" t="s">
        <v>137</v>
      </c>
      <c r="AU183" s="224" t="s">
        <v>82</v>
      </c>
      <c r="AY183" s="15" t="s">
        <v>142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5" t="s">
        <v>89</v>
      </c>
      <c r="BK183" s="152">
        <f>ROUND(I183*H183,2)</f>
        <v>0</v>
      </c>
      <c r="BL183" s="15" t="s">
        <v>141</v>
      </c>
      <c r="BM183" s="224" t="s">
        <v>283</v>
      </c>
    </row>
    <row r="184" s="2" customFormat="1">
      <c r="A184" s="39"/>
      <c r="B184" s="40"/>
      <c r="C184" s="41"/>
      <c r="D184" s="225" t="s">
        <v>144</v>
      </c>
      <c r="E184" s="41"/>
      <c r="F184" s="226" t="s">
        <v>284</v>
      </c>
      <c r="G184" s="41"/>
      <c r="H184" s="41"/>
      <c r="I184" s="227"/>
      <c r="J184" s="41"/>
      <c r="K184" s="41"/>
      <c r="L184" s="42"/>
      <c r="M184" s="228"/>
      <c r="N184" s="229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5" t="s">
        <v>144</v>
      </c>
      <c r="AU184" s="15" t="s">
        <v>82</v>
      </c>
    </row>
    <row r="185" s="10" customFormat="1">
      <c r="A185" s="10"/>
      <c r="B185" s="241"/>
      <c r="C185" s="242"/>
      <c r="D185" s="225" t="s">
        <v>158</v>
      </c>
      <c r="E185" s="243" t="s">
        <v>1</v>
      </c>
      <c r="F185" s="244" t="s">
        <v>285</v>
      </c>
      <c r="G185" s="242"/>
      <c r="H185" s="245">
        <v>205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51" t="s">
        <v>158</v>
      </c>
      <c r="AU185" s="251" t="s">
        <v>82</v>
      </c>
      <c r="AV185" s="10" t="s">
        <v>91</v>
      </c>
      <c r="AW185" s="10" t="s">
        <v>35</v>
      </c>
      <c r="AX185" s="10" t="s">
        <v>89</v>
      </c>
      <c r="AY185" s="251" t="s">
        <v>142</v>
      </c>
    </row>
    <row r="186" s="2" customFormat="1" ht="21.75" customHeight="1">
      <c r="A186" s="39"/>
      <c r="B186" s="40"/>
      <c r="C186" s="212" t="s">
        <v>286</v>
      </c>
      <c r="D186" s="212" t="s">
        <v>137</v>
      </c>
      <c r="E186" s="213" t="s">
        <v>287</v>
      </c>
      <c r="F186" s="214" t="s">
        <v>288</v>
      </c>
      <c r="G186" s="215" t="s">
        <v>192</v>
      </c>
      <c r="H186" s="216">
        <v>615</v>
      </c>
      <c r="I186" s="217"/>
      <c r="J186" s="218">
        <f>ROUND(I186*H186,2)</f>
        <v>0</v>
      </c>
      <c r="K186" s="219"/>
      <c r="L186" s="42"/>
      <c r="M186" s="220" t="s">
        <v>1</v>
      </c>
      <c r="N186" s="221" t="s">
        <v>47</v>
      </c>
      <c r="O186" s="92"/>
      <c r="P186" s="222">
        <f>O186*H186</f>
        <v>0</v>
      </c>
      <c r="Q186" s="222">
        <v>0.0025999999999999999</v>
      </c>
      <c r="R186" s="222">
        <f>Q186*H186</f>
        <v>1.599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141</v>
      </c>
      <c r="AT186" s="224" t="s">
        <v>137</v>
      </c>
      <c r="AU186" s="224" t="s">
        <v>82</v>
      </c>
      <c r="AY186" s="15" t="s">
        <v>142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5" t="s">
        <v>89</v>
      </c>
      <c r="BK186" s="152">
        <f>ROUND(I186*H186,2)</f>
        <v>0</v>
      </c>
      <c r="BL186" s="15" t="s">
        <v>141</v>
      </c>
      <c r="BM186" s="224" t="s">
        <v>289</v>
      </c>
    </row>
    <row r="187" s="2" customFormat="1">
      <c r="A187" s="39"/>
      <c r="B187" s="40"/>
      <c r="C187" s="41"/>
      <c r="D187" s="225" t="s">
        <v>144</v>
      </c>
      <c r="E187" s="41"/>
      <c r="F187" s="226" t="s">
        <v>290</v>
      </c>
      <c r="G187" s="41"/>
      <c r="H187" s="41"/>
      <c r="I187" s="227"/>
      <c r="J187" s="41"/>
      <c r="K187" s="41"/>
      <c r="L187" s="42"/>
      <c r="M187" s="228"/>
      <c r="N187" s="22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5" t="s">
        <v>144</v>
      </c>
      <c r="AU187" s="15" t="s">
        <v>82</v>
      </c>
    </row>
    <row r="188" s="10" customFormat="1">
      <c r="A188" s="10"/>
      <c r="B188" s="241"/>
      <c r="C188" s="242"/>
      <c r="D188" s="225" t="s">
        <v>158</v>
      </c>
      <c r="E188" s="243" t="s">
        <v>1</v>
      </c>
      <c r="F188" s="244" t="s">
        <v>291</v>
      </c>
      <c r="G188" s="242"/>
      <c r="H188" s="245">
        <v>615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51" t="s">
        <v>158</v>
      </c>
      <c r="AU188" s="251" t="s">
        <v>82</v>
      </c>
      <c r="AV188" s="10" t="s">
        <v>91</v>
      </c>
      <c r="AW188" s="10" t="s">
        <v>35</v>
      </c>
      <c r="AX188" s="10" t="s">
        <v>89</v>
      </c>
      <c r="AY188" s="251" t="s">
        <v>142</v>
      </c>
    </row>
    <row r="189" s="2" customFormat="1" ht="24.15" customHeight="1">
      <c r="A189" s="39"/>
      <c r="B189" s="40"/>
      <c r="C189" s="212" t="s">
        <v>292</v>
      </c>
      <c r="D189" s="212" t="s">
        <v>137</v>
      </c>
      <c r="E189" s="213" t="s">
        <v>293</v>
      </c>
      <c r="F189" s="214" t="s">
        <v>294</v>
      </c>
      <c r="G189" s="215" t="s">
        <v>192</v>
      </c>
      <c r="H189" s="216">
        <v>205</v>
      </c>
      <c r="I189" s="217"/>
      <c r="J189" s="218">
        <f>ROUND(I189*H189,2)</f>
        <v>0</v>
      </c>
      <c r="K189" s="219"/>
      <c r="L189" s="42"/>
      <c r="M189" s="220" t="s">
        <v>1</v>
      </c>
      <c r="N189" s="221" t="s">
        <v>47</v>
      </c>
      <c r="O189" s="92"/>
      <c r="P189" s="222">
        <f>O189*H189</f>
        <v>0</v>
      </c>
      <c r="Q189" s="222">
        <v>0.0020799999999999998</v>
      </c>
      <c r="R189" s="222">
        <f>Q189*H189</f>
        <v>0.42639999999999995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141</v>
      </c>
      <c r="AT189" s="224" t="s">
        <v>137</v>
      </c>
      <c r="AU189" s="224" t="s">
        <v>82</v>
      </c>
      <c r="AY189" s="15" t="s">
        <v>142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5" t="s">
        <v>89</v>
      </c>
      <c r="BK189" s="152">
        <f>ROUND(I189*H189,2)</f>
        <v>0</v>
      </c>
      <c r="BL189" s="15" t="s">
        <v>141</v>
      </c>
      <c r="BM189" s="224" t="s">
        <v>295</v>
      </c>
    </row>
    <row r="190" s="2" customFormat="1">
      <c r="A190" s="39"/>
      <c r="B190" s="40"/>
      <c r="C190" s="41"/>
      <c r="D190" s="225" t="s">
        <v>144</v>
      </c>
      <c r="E190" s="41"/>
      <c r="F190" s="226" t="s">
        <v>296</v>
      </c>
      <c r="G190" s="41"/>
      <c r="H190" s="41"/>
      <c r="I190" s="227"/>
      <c r="J190" s="41"/>
      <c r="K190" s="41"/>
      <c r="L190" s="42"/>
      <c r="M190" s="228"/>
      <c r="N190" s="22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5" t="s">
        <v>144</v>
      </c>
      <c r="AU190" s="15" t="s">
        <v>82</v>
      </c>
    </row>
    <row r="191" s="10" customFormat="1">
      <c r="A191" s="10"/>
      <c r="B191" s="241"/>
      <c r="C191" s="242"/>
      <c r="D191" s="225" t="s">
        <v>158</v>
      </c>
      <c r="E191" s="243" t="s">
        <v>1</v>
      </c>
      <c r="F191" s="244" t="s">
        <v>297</v>
      </c>
      <c r="G191" s="242"/>
      <c r="H191" s="245">
        <v>205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51" t="s">
        <v>158</v>
      </c>
      <c r="AU191" s="251" t="s">
        <v>82</v>
      </c>
      <c r="AV191" s="10" t="s">
        <v>91</v>
      </c>
      <c r="AW191" s="10" t="s">
        <v>35</v>
      </c>
      <c r="AX191" s="10" t="s">
        <v>89</v>
      </c>
      <c r="AY191" s="251" t="s">
        <v>142</v>
      </c>
    </row>
    <row r="192" s="2" customFormat="1" ht="24.15" customHeight="1">
      <c r="A192" s="39"/>
      <c r="B192" s="40"/>
      <c r="C192" s="212" t="s">
        <v>298</v>
      </c>
      <c r="D192" s="212" t="s">
        <v>137</v>
      </c>
      <c r="E192" s="213" t="s">
        <v>299</v>
      </c>
      <c r="F192" s="214" t="s">
        <v>300</v>
      </c>
      <c r="G192" s="215" t="s">
        <v>192</v>
      </c>
      <c r="H192" s="216">
        <v>405</v>
      </c>
      <c r="I192" s="217"/>
      <c r="J192" s="218">
        <f>ROUND(I192*H192,2)</f>
        <v>0</v>
      </c>
      <c r="K192" s="219"/>
      <c r="L192" s="42"/>
      <c r="M192" s="220" t="s">
        <v>1</v>
      </c>
      <c r="N192" s="221" t="s">
        <v>47</v>
      </c>
      <c r="O192" s="92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141</v>
      </c>
      <c r="AT192" s="224" t="s">
        <v>137</v>
      </c>
      <c r="AU192" s="224" t="s">
        <v>82</v>
      </c>
      <c r="AY192" s="15" t="s">
        <v>142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5" t="s">
        <v>89</v>
      </c>
      <c r="BK192" s="152">
        <f>ROUND(I192*H192,2)</f>
        <v>0</v>
      </c>
      <c r="BL192" s="15" t="s">
        <v>141</v>
      </c>
      <c r="BM192" s="224" t="s">
        <v>301</v>
      </c>
    </row>
    <row r="193" s="2" customFormat="1">
      <c r="A193" s="39"/>
      <c r="B193" s="40"/>
      <c r="C193" s="41"/>
      <c r="D193" s="225" t="s">
        <v>144</v>
      </c>
      <c r="E193" s="41"/>
      <c r="F193" s="226" t="s">
        <v>302</v>
      </c>
      <c r="G193" s="41"/>
      <c r="H193" s="41"/>
      <c r="I193" s="227"/>
      <c r="J193" s="41"/>
      <c r="K193" s="41"/>
      <c r="L193" s="42"/>
      <c r="M193" s="228"/>
      <c r="N193" s="22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5" t="s">
        <v>144</v>
      </c>
      <c r="AU193" s="15" t="s">
        <v>82</v>
      </c>
    </row>
    <row r="194" s="10" customFormat="1">
      <c r="A194" s="10"/>
      <c r="B194" s="241"/>
      <c r="C194" s="242"/>
      <c r="D194" s="225" t="s">
        <v>158</v>
      </c>
      <c r="E194" s="243" t="s">
        <v>1</v>
      </c>
      <c r="F194" s="244" t="s">
        <v>303</v>
      </c>
      <c r="G194" s="242"/>
      <c r="H194" s="245">
        <v>405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51" t="s">
        <v>158</v>
      </c>
      <c r="AU194" s="251" t="s">
        <v>82</v>
      </c>
      <c r="AV194" s="10" t="s">
        <v>91</v>
      </c>
      <c r="AW194" s="10" t="s">
        <v>35</v>
      </c>
      <c r="AX194" s="10" t="s">
        <v>89</v>
      </c>
      <c r="AY194" s="251" t="s">
        <v>142</v>
      </c>
    </row>
    <row r="195" s="2" customFormat="1" ht="16.5" customHeight="1">
      <c r="A195" s="39"/>
      <c r="B195" s="40"/>
      <c r="C195" s="230" t="s">
        <v>304</v>
      </c>
      <c r="D195" s="230" t="s">
        <v>151</v>
      </c>
      <c r="E195" s="231" t="s">
        <v>305</v>
      </c>
      <c r="F195" s="232" t="s">
        <v>306</v>
      </c>
      <c r="G195" s="233" t="s">
        <v>181</v>
      </c>
      <c r="H195" s="234">
        <v>20.25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47</v>
      </c>
      <c r="O195" s="92"/>
      <c r="P195" s="222">
        <f>O195*H195</f>
        <v>0</v>
      </c>
      <c r="Q195" s="222">
        <v>0.001</v>
      </c>
      <c r="R195" s="222">
        <f>Q195*H195</f>
        <v>0.020250000000000001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155</v>
      </c>
      <c r="AT195" s="224" t="s">
        <v>151</v>
      </c>
      <c r="AU195" s="224" t="s">
        <v>82</v>
      </c>
      <c r="AY195" s="15" t="s">
        <v>142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5" t="s">
        <v>89</v>
      </c>
      <c r="BK195" s="152">
        <f>ROUND(I195*H195,2)</f>
        <v>0</v>
      </c>
      <c r="BL195" s="15" t="s">
        <v>141</v>
      </c>
      <c r="BM195" s="224" t="s">
        <v>307</v>
      </c>
    </row>
    <row r="196" s="2" customFormat="1">
      <c r="A196" s="39"/>
      <c r="B196" s="40"/>
      <c r="C196" s="41"/>
      <c r="D196" s="225" t="s">
        <v>144</v>
      </c>
      <c r="E196" s="41"/>
      <c r="F196" s="226" t="s">
        <v>308</v>
      </c>
      <c r="G196" s="41"/>
      <c r="H196" s="41"/>
      <c r="I196" s="227"/>
      <c r="J196" s="41"/>
      <c r="K196" s="41"/>
      <c r="L196" s="42"/>
      <c r="M196" s="228"/>
      <c r="N196" s="229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5" t="s">
        <v>144</v>
      </c>
      <c r="AU196" s="15" t="s">
        <v>82</v>
      </c>
    </row>
    <row r="197" s="10" customFormat="1">
      <c r="A197" s="10"/>
      <c r="B197" s="241"/>
      <c r="C197" s="242"/>
      <c r="D197" s="225" t="s">
        <v>158</v>
      </c>
      <c r="E197" s="243" t="s">
        <v>1</v>
      </c>
      <c r="F197" s="244" t="s">
        <v>309</v>
      </c>
      <c r="G197" s="242"/>
      <c r="H197" s="245">
        <v>20.25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51" t="s">
        <v>158</v>
      </c>
      <c r="AU197" s="251" t="s">
        <v>82</v>
      </c>
      <c r="AV197" s="10" t="s">
        <v>91</v>
      </c>
      <c r="AW197" s="10" t="s">
        <v>35</v>
      </c>
      <c r="AX197" s="10" t="s">
        <v>89</v>
      </c>
      <c r="AY197" s="251" t="s">
        <v>142</v>
      </c>
    </row>
    <row r="198" s="2" customFormat="1" ht="37.8" customHeight="1">
      <c r="A198" s="39"/>
      <c r="B198" s="40"/>
      <c r="C198" s="212" t="s">
        <v>310</v>
      </c>
      <c r="D198" s="212" t="s">
        <v>137</v>
      </c>
      <c r="E198" s="213" t="s">
        <v>311</v>
      </c>
      <c r="F198" s="214" t="s">
        <v>312</v>
      </c>
      <c r="G198" s="215" t="s">
        <v>313</v>
      </c>
      <c r="H198" s="216">
        <v>2</v>
      </c>
      <c r="I198" s="217"/>
      <c r="J198" s="218">
        <f>ROUND(I198*H198,2)</f>
        <v>0</v>
      </c>
      <c r="K198" s="219"/>
      <c r="L198" s="42"/>
      <c r="M198" s="220" t="s">
        <v>1</v>
      </c>
      <c r="N198" s="221" t="s">
        <v>47</v>
      </c>
      <c r="O198" s="92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141</v>
      </c>
      <c r="AT198" s="224" t="s">
        <v>137</v>
      </c>
      <c r="AU198" s="224" t="s">
        <v>82</v>
      </c>
      <c r="AY198" s="15" t="s">
        <v>142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5" t="s">
        <v>89</v>
      </c>
      <c r="BK198" s="152">
        <f>ROUND(I198*H198,2)</f>
        <v>0</v>
      </c>
      <c r="BL198" s="15" t="s">
        <v>141</v>
      </c>
      <c r="BM198" s="224" t="s">
        <v>314</v>
      </c>
    </row>
    <row r="199" s="2" customFormat="1">
      <c r="A199" s="39"/>
      <c r="B199" s="40"/>
      <c r="C199" s="41"/>
      <c r="D199" s="225" t="s">
        <v>144</v>
      </c>
      <c r="E199" s="41"/>
      <c r="F199" s="226" t="s">
        <v>315</v>
      </c>
      <c r="G199" s="41"/>
      <c r="H199" s="41"/>
      <c r="I199" s="227"/>
      <c r="J199" s="41"/>
      <c r="K199" s="41"/>
      <c r="L199" s="42"/>
      <c r="M199" s="228"/>
      <c r="N199" s="22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5" t="s">
        <v>144</v>
      </c>
      <c r="AU199" s="15" t="s">
        <v>82</v>
      </c>
    </row>
    <row r="200" s="2" customFormat="1" ht="16.5" customHeight="1">
      <c r="A200" s="39"/>
      <c r="B200" s="40"/>
      <c r="C200" s="212" t="s">
        <v>316</v>
      </c>
      <c r="D200" s="212" t="s">
        <v>137</v>
      </c>
      <c r="E200" s="213" t="s">
        <v>317</v>
      </c>
      <c r="F200" s="214" t="s">
        <v>318</v>
      </c>
      <c r="G200" s="215" t="s">
        <v>319</v>
      </c>
      <c r="H200" s="216">
        <v>365</v>
      </c>
      <c r="I200" s="217"/>
      <c r="J200" s="218">
        <f>ROUND(I200*H200,2)</f>
        <v>0</v>
      </c>
      <c r="K200" s="219"/>
      <c r="L200" s="42"/>
      <c r="M200" s="220" t="s">
        <v>1</v>
      </c>
      <c r="N200" s="221" t="s">
        <v>47</v>
      </c>
      <c r="O200" s="92"/>
      <c r="P200" s="222">
        <f>O200*H200</f>
        <v>0</v>
      </c>
      <c r="Q200" s="222">
        <v>0.0068199999999999997</v>
      </c>
      <c r="R200" s="222">
        <f>Q200*H200</f>
        <v>2.4893000000000001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141</v>
      </c>
      <c r="AT200" s="224" t="s">
        <v>137</v>
      </c>
      <c r="AU200" s="224" t="s">
        <v>82</v>
      </c>
      <c r="AY200" s="15" t="s">
        <v>142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5" t="s">
        <v>89</v>
      </c>
      <c r="BK200" s="152">
        <f>ROUND(I200*H200,2)</f>
        <v>0</v>
      </c>
      <c r="BL200" s="15" t="s">
        <v>141</v>
      </c>
      <c r="BM200" s="224" t="s">
        <v>320</v>
      </c>
    </row>
    <row r="201" s="2" customFormat="1">
      <c r="A201" s="39"/>
      <c r="B201" s="40"/>
      <c r="C201" s="41"/>
      <c r="D201" s="225" t="s">
        <v>144</v>
      </c>
      <c r="E201" s="41"/>
      <c r="F201" s="226" t="s">
        <v>321</v>
      </c>
      <c r="G201" s="41"/>
      <c r="H201" s="41"/>
      <c r="I201" s="227"/>
      <c r="J201" s="41"/>
      <c r="K201" s="41"/>
      <c r="L201" s="42"/>
      <c r="M201" s="228"/>
      <c r="N201" s="22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5" t="s">
        <v>144</v>
      </c>
      <c r="AU201" s="15" t="s">
        <v>82</v>
      </c>
    </row>
    <row r="202" s="10" customFormat="1">
      <c r="A202" s="10"/>
      <c r="B202" s="241"/>
      <c r="C202" s="242"/>
      <c r="D202" s="225" t="s">
        <v>158</v>
      </c>
      <c r="E202" s="243" t="s">
        <v>1</v>
      </c>
      <c r="F202" s="244" t="s">
        <v>322</v>
      </c>
      <c r="G202" s="242"/>
      <c r="H202" s="245">
        <v>365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51" t="s">
        <v>158</v>
      </c>
      <c r="AU202" s="251" t="s">
        <v>82</v>
      </c>
      <c r="AV202" s="10" t="s">
        <v>91</v>
      </c>
      <c r="AW202" s="10" t="s">
        <v>35</v>
      </c>
      <c r="AX202" s="10" t="s">
        <v>89</v>
      </c>
      <c r="AY202" s="251" t="s">
        <v>142</v>
      </c>
    </row>
    <row r="203" s="2" customFormat="1" ht="21.75" customHeight="1">
      <c r="A203" s="39"/>
      <c r="B203" s="40"/>
      <c r="C203" s="212" t="s">
        <v>323</v>
      </c>
      <c r="D203" s="212" t="s">
        <v>137</v>
      </c>
      <c r="E203" s="213" t="s">
        <v>324</v>
      </c>
      <c r="F203" s="214" t="s">
        <v>325</v>
      </c>
      <c r="G203" s="215" t="s">
        <v>319</v>
      </c>
      <c r="H203" s="216">
        <v>15</v>
      </c>
      <c r="I203" s="217"/>
      <c r="J203" s="218">
        <f>ROUND(I203*H203,2)</f>
        <v>0</v>
      </c>
      <c r="K203" s="219"/>
      <c r="L203" s="42"/>
      <c r="M203" s="220" t="s">
        <v>1</v>
      </c>
      <c r="N203" s="221" t="s">
        <v>47</v>
      </c>
      <c r="O203" s="92"/>
      <c r="P203" s="222">
        <f>O203*H203</f>
        <v>0</v>
      </c>
      <c r="Q203" s="222">
        <v>0.07417</v>
      </c>
      <c r="R203" s="222">
        <f>Q203*H203</f>
        <v>1.1125499999999999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141</v>
      </c>
      <c r="AT203" s="224" t="s">
        <v>137</v>
      </c>
      <c r="AU203" s="224" t="s">
        <v>82</v>
      </c>
      <c r="AY203" s="15" t="s">
        <v>142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5" t="s">
        <v>89</v>
      </c>
      <c r="BK203" s="152">
        <f>ROUND(I203*H203,2)</f>
        <v>0</v>
      </c>
      <c r="BL203" s="15" t="s">
        <v>141</v>
      </c>
      <c r="BM203" s="224" t="s">
        <v>326</v>
      </c>
    </row>
    <row r="204" s="2" customFormat="1">
      <c r="A204" s="39"/>
      <c r="B204" s="40"/>
      <c r="C204" s="41"/>
      <c r="D204" s="225" t="s">
        <v>144</v>
      </c>
      <c r="E204" s="41"/>
      <c r="F204" s="226" t="s">
        <v>327</v>
      </c>
      <c r="G204" s="41"/>
      <c r="H204" s="41"/>
      <c r="I204" s="227"/>
      <c r="J204" s="41"/>
      <c r="K204" s="41"/>
      <c r="L204" s="42"/>
      <c r="M204" s="228"/>
      <c r="N204" s="22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5" t="s">
        <v>144</v>
      </c>
      <c r="AU204" s="15" t="s">
        <v>82</v>
      </c>
    </row>
    <row r="205" s="10" customFormat="1">
      <c r="A205" s="10"/>
      <c r="B205" s="241"/>
      <c r="C205" s="242"/>
      <c r="D205" s="225" t="s">
        <v>158</v>
      </c>
      <c r="E205" s="243" t="s">
        <v>1</v>
      </c>
      <c r="F205" s="244" t="s">
        <v>328</v>
      </c>
      <c r="G205" s="242"/>
      <c r="H205" s="245">
        <v>15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51" t="s">
        <v>158</v>
      </c>
      <c r="AU205" s="251" t="s">
        <v>82</v>
      </c>
      <c r="AV205" s="10" t="s">
        <v>91</v>
      </c>
      <c r="AW205" s="10" t="s">
        <v>35</v>
      </c>
      <c r="AX205" s="10" t="s">
        <v>89</v>
      </c>
      <c r="AY205" s="251" t="s">
        <v>142</v>
      </c>
    </row>
    <row r="206" s="2" customFormat="1" ht="24.15" customHeight="1">
      <c r="A206" s="39"/>
      <c r="B206" s="40"/>
      <c r="C206" s="212" t="s">
        <v>329</v>
      </c>
      <c r="D206" s="212" t="s">
        <v>137</v>
      </c>
      <c r="E206" s="213" t="s">
        <v>330</v>
      </c>
      <c r="F206" s="214" t="s">
        <v>331</v>
      </c>
      <c r="G206" s="215" t="s">
        <v>332</v>
      </c>
      <c r="H206" s="216">
        <v>13</v>
      </c>
      <c r="I206" s="217"/>
      <c r="J206" s="218">
        <f>ROUND(I206*H206,2)</f>
        <v>0</v>
      </c>
      <c r="K206" s="219"/>
      <c r="L206" s="42"/>
      <c r="M206" s="220" t="s">
        <v>1</v>
      </c>
      <c r="N206" s="221" t="s">
        <v>47</v>
      </c>
      <c r="O206" s="92"/>
      <c r="P206" s="222">
        <f>O206*H206</f>
        <v>0</v>
      </c>
      <c r="Q206" s="222">
        <v>400</v>
      </c>
      <c r="R206" s="222">
        <f>Q206*H206</f>
        <v>5200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333</v>
      </c>
      <c r="AT206" s="224" t="s">
        <v>137</v>
      </c>
      <c r="AU206" s="224" t="s">
        <v>82</v>
      </c>
      <c r="AY206" s="15" t="s">
        <v>142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5" t="s">
        <v>89</v>
      </c>
      <c r="BK206" s="152">
        <f>ROUND(I206*H206,2)</f>
        <v>0</v>
      </c>
      <c r="BL206" s="15" t="s">
        <v>333</v>
      </c>
      <c r="BM206" s="224" t="s">
        <v>334</v>
      </c>
    </row>
    <row r="207" s="2" customFormat="1" ht="24.15" customHeight="1">
      <c r="A207" s="39"/>
      <c r="B207" s="40"/>
      <c r="C207" s="212" t="s">
        <v>335</v>
      </c>
      <c r="D207" s="212" t="s">
        <v>137</v>
      </c>
      <c r="E207" s="213" t="s">
        <v>336</v>
      </c>
      <c r="F207" s="214" t="s">
        <v>337</v>
      </c>
      <c r="G207" s="215" t="s">
        <v>140</v>
      </c>
      <c r="H207" s="216">
        <v>333</v>
      </c>
      <c r="I207" s="217"/>
      <c r="J207" s="218">
        <f>ROUND(I207*H207,2)</f>
        <v>0</v>
      </c>
      <c r="K207" s="219"/>
      <c r="L207" s="42"/>
      <c r="M207" s="220" t="s">
        <v>1</v>
      </c>
      <c r="N207" s="221" t="s">
        <v>47</v>
      </c>
      <c r="O207" s="92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141</v>
      </c>
      <c r="AT207" s="224" t="s">
        <v>137</v>
      </c>
      <c r="AU207" s="224" t="s">
        <v>82</v>
      </c>
      <c r="AY207" s="15" t="s">
        <v>142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5" t="s">
        <v>89</v>
      </c>
      <c r="BK207" s="152">
        <f>ROUND(I207*H207,2)</f>
        <v>0</v>
      </c>
      <c r="BL207" s="15" t="s">
        <v>141</v>
      </c>
      <c r="BM207" s="224" t="s">
        <v>338</v>
      </c>
    </row>
    <row r="208" s="2" customFormat="1">
      <c r="A208" s="39"/>
      <c r="B208" s="40"/>
      <c r="C208" s="41"/>
      <c r="D208" s="225" t="s">
        <v>144</v>
      </c>
      <c r="E208" s="41"/>
      <c r="F208" s="226" t="s">
        <v>339</v>
      </c>
      <c r="G208" s="41"/>
      <c r="H208" s="41"/>
      <c r="I208" s="227"/>
      <c r="J208" s="41"/>
      <c r="K208" s="41"/>
      <c r="L208" s="42"/>
      <c r="M208" s="228"/>
      <c r="N208" s="229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5" t="s">
        <v>144</v>
      </c>
      <c r="AU208" s="15" t="s">
        <v>82</v>
      </c>
    </row>
    <row r="209" s="10" customFormat="1">
      <c r="A209" s="10"/>
      <c r="B209" s="241"/>
      <c r="C209" s="242"/>
      <c r="D209" s="225" t="s">
        <v>158</v>
      </c>
      <c r="E209" s="243" t="s">
        <v>1</v>
      </c>
      <c r="F209" s="244" t="s">
        <v>340</v>
      </c>
      <c r="G209" s="242"/>
      <c r="H209" s="245">
        <v>333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51" t="s">
        <v>158</v>
      </c>
      <c r="AU209" s="251" t="s">
        <v>82</v>
      </c>
      <c r="AV209" s="10" t="s">
        <v>91</v>
      </c>
      <c r="AW209" s="10" t="s">
        <v>35</v>
      </c>
      <c r="AX209" s="10" t="s">
        <v>89</v>
      </c>
      <c r="AY209" s="251" t="s">
        <v>142</v>
      </c>
    </row>
    <row r="210" s="2" customFormat="1" ht="16.5" customHeight="1">
      <c r="A210" s="39"/>
      <c r="B210" s="40"/>
      <c r="C210" s="230" t="s">
        <v>341</v>
      </c>
      <c r="D210" s="230" t="s">
        <v>151</v>
      </c>
      <c r="E210" s="231" t="s">
        <v>342</v>
      </c>
      <c r="F210" s="232" t="s">
        <v>343</v>
      </c>
      <c r="G210" s="233" t="s">
        <v>344</v>
      </c>
      <c r="H210" s="234">
        <v>33.299999999999997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47</v>
      </c>
      <c r="O210" s="92"/>
      <c r="P210" s="222">
        <f>O210*H210</f>
        <v>0</v>
      </c>
      <c r="Q210" s="222">
        <v>0.20000000000000001</v>
      </c>
      <c r="R210" s="222">
        <f>Q210*H210</f>
        <v>6.6600000000000001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155</v>
      </c>
      <c r="AT210" s="224" t="s">
        <v>151</v>
      </c>
      <c r="AU210" s="224" t="s">
        <v>82</v>
      </c>
      <c r="AY210" s="15" t="s">
        <v>142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5" t="s">
        <v>89</v>
      </c>
      <c r="BK210" s="152">
        <f>ROUND(I210*H210,2)</f>
        <v>0</v>
      </c>
      <c r="BL210" s="15" t="s">
        <v>141</v>
      </c>
      <c r="BM210" s="224" t="s">
        <v>345</v>
      </c>
    </row>
    <row r="211" s="2" customFormat="1">
      <c r="A211" s="39"/>
      <c r="B211" s="40"/>
      <c r="C211" s="41"/>
      <c r="D211" s="225" t="s">
        <v>144</v>
      </c>
      <c r="E211" s="41"/>
      <c r="F211" s="226" t="s">
        <v>346</v>
      </c>
      <c r="G211" s="41"/>
      <c r="H211" s="41"/>
      <c r="I211" s="227"/>
      <c r="J211" s="41"/>
      <c r="K211" s="41"/>
      <c r="L211" s="42"/>
      <c r="M211" s="228"/>
      <c r="N211" s="229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5" t="s">
        <v>144</v>
      </c>
      <c r="AU211" s="15" t="s">
        <v>82</v>
      </c>
    </row>
    <row r="212" s="10" customFormat="1">
      <c r="A212" s="10"/>
      <c r="B212" s="241"/>
      <c r="C212" s="242"/>
      <c r="D212" s="225" t="s">
        <v>158</v>
      </c>
      <c r="E212" s="243" t="s">
        <v>1</v>
      </c>
      <c r="F212" s="244" t="s">
        <v>347</v>
      </c>
      <c r="G212" s="242"/>
      <c r="H212" s="245">
        <v>33.299999999999997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51" t="s">
        <v>158</v>
      </c>
      <c r="AU212" s="251" t="s">
        <v>82</v>
      </c>
      <c r="AV212" s="10" t="s">
        <v>91</v>
      </c>
      <c r="AW212" s="10" t="s">
        <v>35</v>
      </c>
      <c r="AX212" s="10" t="s">
        <v>89</v>
      </c>
      <c r="AY212" s="251" t="s">
        <v>142</v>
      </c>
    </row>
    <row r="213" s="2" customFormat="1" ht="16.5" customHeight="1">
      <c r="A213" s="39"/>
      <c r="B213" s="40"/>
      <c r="C213" s="212" t="s">
        <v>348</v>
      </c>
      <c r="D213" s="212" t="s">
        <v>137</v>
      </c>
      <c r="E213" s="213" t="s">
        <v>349</v>
      </c>
      <c r="F213" s="214" t="s">
        <v>350</v>
      </c>
      <c r="G213" s="215" t="s">
        <v>344</v>
      </c>
      <c r="H213" s="216">
        <v>10.199999999999999</v>
      </c>
      <c r="I213" s="217"/>
      <c r="J213" s="218">
        <f>ROUND(I213*H213,2)</f>
        <v>0</v>
      </c>
      <c r="K213" s="219"/>
      <c r="L213" s="42"/>
      <c r="M213" s="220" t="s">
        <v>1</v>
      </c>
      <c r="N213" s="221" t="s">
        <v>47</v>
      </c>
      <c r="O213" s="92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141</v>
      </c>
      <c r="AT213" s="224" t="s">
        <v>137</v>
      </c>
      <c r="AU213" s="224" t="s">
        <v>82</v>
      </c>
      <c r="AY213" s="15" t="s">
        <v>142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15" t="s">
        <v>89</v>
      </c>
      <c r="BK213" s="152">
        <f>ROUND(I213*H213,2)</f>
        <v>0</v>
      </c>
      <c r="BL213" s="15" t="s">
        <v>141</v>
      </c>
      <c r="BM213" s="224" t="s">
        <v>351</v>
      </c>
    </row>
    <row r="214" s="2" customFormat="1">
      <c r="A214" s="39"/>
      <c r="B214" s="40"/>
      <c r="C214" s="41"/>
      <c r="D214" s="225" t="s">
        <v>144</v>
      </c>
      <c r="E214" s="41"/>
      <c r="F214" s="226" t="s">
        <v>352</v>
      </c>
      <c r="G214" s="41"/>
      <c r="H214" s="41"/>
      <c r="I214" s="227"/>
      <c r="J214" s="41"/>
      <c r="K214" s="41"/>
      <c r="L214" s="42"/>
      <c r="M214" s="228"/>
      <c r="N214" s="22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5" t="s">
        <v>144</v>
      </c>
      <c r="AU214" s="15" t="s">
        <v>82</v>
      </c>
    </row>
    <row r="215" s="10" customFormat="1">
      <c r="A215" s="10"/>
      <c r="B215" s="241"/>
      <c r="C215" s="242"/>
      <c r="D215" s="225" t="s">
        <v>158</v>
      </c>
      <c r="E215" s="243" t="s">
        <v>1</v>
      </c>
      <c r="F215" s="244" t="s">
        <v>353</v>
      </c>
      <c r="G215" s="242"/>
      <c r="H215" s="245">
        <v>10.199999999999999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51" t="s">
        <v>158</v>
      </c>
      <c r="AU215" s="251" t="s">
        <v>82</v>
      </c>
      <c r="AV215" s="10" t="s">
        <v>91</v>
      </c>
      <c r="AW215" s="10" t="s">
        <v>35</v>
      </c>
      <c r="AX215" s="10" t="s">
        <v>89</v>
      </c>
      <c r="AY215" s="251" t="s">
        <v>142</v>
      </c>
    </row>
    <row r="216" s="2" customFormat="1" ht="21.75" customHeight="1">
      <c r="A216" s="39"/>
      <c r="B216" s="40"/>
      <c r="C216" s="212" t="s">
        <v>354</v>
      </c>
      <c r="D216" s="212" t="s">
        <v>137</v>
      </c>
      <c r="E216" s="213" t="s">
        <v>355</v>
      </c>
      <c r="F216" s="214" t="s">
        <v>356</v>
      </c>
      <c r="G216" s="215" t="s">
        <v>344</v>
      </c>
      <c r="H216" s="216">
        <v>10.199999999999999</v>
      </c>
      <c r="I216" s="217"/>
      <c r="J216" s="218">
        <f>ROUND(I216*H216,2)</f>
        <v>0</v>
      </c>
      <c r="K216" s="219"/>
      <c r="L216" s="42"/>
      <c r="M216" s="220" t="s">
        <v>1</v>
      </c>
      <c r="N216" s="221" t="s">
        <v>47</v>
      </c>
      <c r="O216" s="92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141</v>
      </c>
      <c r="AT216" s="224" t="s">
        <v>137</v>
      </c>
      <c r="AU216" s="224" t="s">
        <v>82</v>
      </c>
      <c r="AY216" s="15" t="s">
        <v>142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5" t="s">
        <v>89</v>
      </c>
      <c r="BK216" s="152">
        <f>ROUND(I216*H216,2)</f>
        <v>0</v>
      </c>
      <c r="BL216" s="15" t="s">
        <v>141</v>
      </c>
      <c r="BM216" s="224" t="s">
        <v>357</v>
      </c>
    </row>
    <row r="217" s="2" customFormat="1">
      <c r="A217" s="39"/>
      <c r="B217" s="40"/>
      <c r="C217" s="41"/>
      <c r="D217" s="225" t="s">
        <v>144</v>
      </c>
      <c r="E217" s="41"/>
      <c r="F217" s="226" t="s">
        <v>358</v>
      </c>
      <c r="G217" s="41"/>
      <c r="H217" s="41"/>
      <c r="I217" s="227"/>
      <c r="J217" s="41"/>
      <c r="K217" s="41"/>
      <c r="L217" s="42"/>
      <c r="M217" s="228"/>
      <c r="N217" s="229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5" t="s">
        <v>144</v>
      </c>
      <c r="AU217" s="15" t="s">
        <v>82</v>
      </c>
    </row>
    <row r="218" s="10" customFormat="1">
      <c r="A218" s="10"/>
      <c r="B218" s="241"/>
      <c r="C218" s="242"/>
      <c r="D218" s="225" t="s">
        <v>158</v>
      </c>
      <c r="E218" s="243" t="s">
        <v>1</v>
      </c>
      <c r="F218" s="244" t="s">
        <v>353</v>
      </c>
      <c r="G218" s="242"/>
      <c r="H218" s="245">
        <v>10.199999999999999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51" t="s">
        <v>158</v>
      </c>
      <c r="AU218" s="251" t="s">
        <v>82</v>
      </c>
      <c r="AV218" s="10" t="s">
        <v>91</v>
      </c>
      <c r="AW218" s="10" t="s">
        <v>35</v>
      </c>
      <c r="AX218" s="10" t="s">
        <v>89</v>
      </c>
      <c r="AY218" s="251" t="s">
        <v>142</v>
      </c>
    </row>
    <row r="219" s="2" customFormat="1" ht="24.15" customHeight="1">
      <c r="A219" s="39"/>
      <c r="B219" s="40"/>
      <c r="C219" s="212" t="s">
        <v>359</v>
      </c>
      <c r="D219" s="212" t="s">
        <v>137</v>
      </c>
      <c r="E219" s="213" t="s">
        <v>360</v>
      </c>
      <c r="F219" s="214" t="s">
        <v>361</v>
      </c>
      <c r="G219" s="215" t="s">
        <v>344</v>
      </c>
      <c r="H219" s="216">
        <v>51</v>
      </c>
      <c r="I219" s="217"/>
      <c r="J219" s="218">
        <f>ROUND(I219*H219,2)</f>
        <v>0</v>
      </c>
      <c r="K219" s="219"/>
      <c r="L219" s="42"/>
      <c r="M219" s="220" t="s">
        <v>1</v>
      </c>
      <c r="N219" s="221" t="s">
        <v>47</v>
      </c>
      <c r="O219" s="92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141</v>
      </c>
      <c r="AT219" s="224" t="s">
        <v>137</v>
      </c>
      <c r="AU219" s="224" t="s">
        <v>82</v>
      </c>
      <c r="AY219" s="15" t="s">
        <v>142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5" t="s">
        <v>89</v>
      </c>
      <c r="BK219" s="152">
        <f>ROUND(I219*H219,2)</f>
        <v>0</v>
      </c>
      <c r="BL219" s="15" t="s">
        <v>141</v>
      </c>
      <c r="BM219" s="224" t="s">
        <v>362</v>
      </c>
    </row>
    <row r="220" s="2" customFormat="1">
      <c r="A220" s="39"/>
      <c r="B220" s="40"/>
      <c r="C220" s="41"/>
      <c r="D220" s="225" t="s">
        <v>144</v>
      </c>
      <c r="E220" s="41"/>
      <c r="F220" s="226" t="s">
        <v>363</v>
      </c>
      <c r="G220" s="41"/>
      <c r="H220" s="41"/>
      <c r="I220" s="227"/>
      <c r="J220" s="41"/>
      <c r="K220" s="41"/>
      <c r="L220" s="42"/>
      <c r="M220" s="228"/>
      <c r="N220" s="22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5" t="s">
        <v>144</v>
      </c>
      <c r="AU220" s="15" t="s">
        <v>82</v>
      </c>
    </row>
    <row r="221" s="10" customFormat="1">
      <c r="A221" s="10"/>
      <c r="B221" s="241"/>
      <c r="C221" s="242"/>
      <c r="D221" s="225" t="s">
        <v>158</v>
      </c>
      <c r="E221" s="243" t="s">
        <v>1</v>
      </c>
      <c r="F221" s="244" t="s">
        <v>364</v>
      </c>
      <c r="G221" s="242"/>
      <c r="H221" s="245">
        <v>51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51" t="s">
        <v>158</v>
      </c>
      <c r="AU221" s="251" t="s">
        <v>82</v>
      </c>
      <c r="AV221" s="10" t="s">
        <v>91</v>
      </c>
      <c r="AW221" s="10" t="s">
        <v>35</v>
      </c>
      <c r="AX221" s="10" t="s">
        <v>89</v>
      </c>
      <c r="AY221" s="251" t="s">
        <v>142</v>
      </c>
    </row>
    <row r="222" s="2" customFormat="1" ht="24.15" customHeight="1">
      <c r="A222" s="39"/>
      <c r="B222" s="40"/>
      <c r="C222" s="212" t="s">
        <v>365</v>
      </c>
      <c r="D222" s="212" t="s">
        <v>137</v>
      </c>
      <c r="E222" s="213" t="s">
        <v>366</v>
      </c>
      <c r="F222" s="214" t="s">
        <v>367</v>
      </c>
      <c r="G222" s="215" t="s">
        <v>205</v>
      </c>
      <c r="H222" s="216">
        <v>16.925000000000001</v>
      </c>
      <c r="I222" s="217"/>
      <c r="J222" s="218">
        <f>ROUND(I222*H222,2)</f>
        <v>0</v>
      </c>
      <c r="K222" s="219"/>
      <c r="L222" s="42"/>
      <c r="M222" s="220" t="s">
        <v>1</v>
      </c>
      <c r="N222" s="221" t="s">
        <v>47</v>
      </c>
      <c r="O222" s="92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141</v>
      </c>
      <c r="AT222" s="224" t="s">
        <v>137</v>
      </c>
      <c r="AU222" s="224" t="s">
        <v>82</v>
      </c>
      <c r="AY222" s="15" t="s">
        <v>142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5" t="s">
        <v>89</v>
      </c>
      <c r="BK222" s="152">
        <f>ROUND(I222*H222,2)</f>
        <v>0</v>
      </c>
      <c r="BL222" s="15" t="s">
        <v>141</v>
      </c>
      <c r="BM222" s="224" t="s">
        <v>368</v>
      </c>
    </row>
    <row r="223" s="2" customFormat="1">
      <c r="A223" s="39"/>
      <c r="B223" s="40"/>
      <c r="C223" s="41"/>
      <c r="D223" s="225" t="s">
        <v>144</v>
      </c>
      <c r="E223" s="41"/>
      <c r="F223" s="226" t="s">
        <v>369</v>
      </c>
      <c r="G223" s="41"/>
      <c r="H223" s="41"/>
      <c r="I223" s="227"/>
      <c r="J223" s="41"/>
      <c r="K223" s="41"/>
      <c r="L223" s="42"/>
      <c r="M223" s="252"/>
      <c r="N223" s="253"/>
      <c r="O223" s="254"/>
      <c r="P223" s="254"/>
      <c r="Q223" s="254"/>
      <c r="R223" s="254"/>
      <c r="S223" s="254"/>
      <c r="T223" s="255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5" t="s">
        <v>144</v>
      </c>
      <c r="AU223" s="15" t="s">
        <v>82</v>
      </c>
    </row>
    <row r="224" s="2" customFormat="1" ht="6.96" customHeight="1">
      <c r="A224" s="39"/>
      <c r="B224" s="67"/>
      <c r="C224" s="68"/>
      <c r="D224" s="68"/>
      <c r="E224" s="68"/>
      <c r="F224" s="68"/>
      <c r="G224" s="68"/>
      <c r="H224" s="68"/>
      <c r="I224" s="68"/>
      <c r="J224" s="68"/>
      <c r="K224" s="68"/>
      <c r="L224" s="42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H/IuP0L/Cm7hcFjtJWEGbxdzb+zp8Cenvzk9pTno0ffaw7g3PjoThwavgog20PlcxGMQbJ0k/sp2v9RcjtDibQ==" hashValue="tyR1BBw7y2SGNgJd10bddztcQyMfPkEcHk/GaMG/mVQwW8vInVutV00YTZnxA1du9VQAqW+mXeO9m4W68NHj/A==" algorithmName="SHA-512" password="CC35"/>
  <autoFilter ref="C115:K2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hidden="1" s="1" customFormat="1" ht="6.96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8"/>
      <c r="AT3" s="15" t="s">
        <v>91</v>
      </c>
    </row>
    <row r="4" hidden="1" s="1" customFormat="1" ht="24.96" customHeight="1">
      <c r="B4" s="18"/>
      <c r="D4" s="161" t="s">
        <v>116</v>
      </c>
      <c r="L4" s="18"/>
      <c r="M4" s="16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63" t="s">
        <v>16</v>
      </c>
      <c r="L6" s="18"/>
    </row>
    <row r="7" hidden="1" s="1" customFormat="1" ht="16.5" customHeight="1">
      <c r="B7" s="18"/>
      <c r="E7" s="164" t="str">
        <f>'Rekapitulace stavby'!K6</f>
        <v>Projektová dokumentace - Větrolam v k.ú. Třebešice</v>
      </c>
      <c r="F7" s="163"/>
      <c r="G7" s="163"/>
      <c r="H7" s="163"/>
      <c r="L7" s="18"/>
    </row>
    <row r="8" hidden="1" s="1" customFormat="1" ht="12" customHeight="1">
      <c r="B8" s="18"/>
      <c r="D8" s="163" t="s">
        <v>117</v>
      </c>
      <c r="L8" s="18"/>
    </row>
    <row r="9" hidden="1" s="2" customFormat="1" ht="16.5" customHeight="1">
      <c r="A9" s="39"/>
      <c r="B9" s="42"/>
      <c r="C9" s="39"/>
      <c r="D9" s="39"/>
      <c r="E9" s="164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3" t="s">
        <v>370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5" t="s">
        <v>371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3" t="s">
        <v>18</v>
      </c>
      <c r="E13" s="39"/>
      <c r="F13" s="142" t="s">
        <v>19</v>
      </c>
      <c r="G13" s="39"/>
      <c r="H13" s="39"/>
      <c r="I13" s="163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3" t="s">
        <v>21</v>
      </c>
      <c r="E14" s="39"/>
      <c r="F14" s="142" t="s">
        <v>22</v>
      </c>
      <c r="G14" s="39"/>
      <c r="H14" s="39"/>
      <c r="I14" s="163" t="s">
        <v>23</v>
      </c>
      <c r="J14" s="166" t="str">
        <f>'Rekapitulace stavby'!AN8</f>
        <v>1. 10. 2020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3" t="s">
        <v>27</v>
      </c>
      <c r="E16" s="39"/>
      <c r="F16" s="39"/>
      <c r="G16" s="39"/>
      <c r="H16" s="39"/>
      <c r="I16" s="163" t="s">
        <v>28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3" t="s">
        <v>30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3" t="s">
        <v>31</v>
      </c>
      <c r="E19" s="39"/>
      <c r="F19" s="39"/>
      <c r="G19" s="39"/>
      <c r="H19" s="39"/>
      <c r="I19" s="163" t="s">
        <v>28</v>
      </c>
      <c r="J19" s="31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1" t="str">
        <f>'Rekapitulace stavby'!E14</f>
        <v>Vyplň údaj</v>
      </c>
      <c r="F20" s="142"/>
      <c r="G20" s="142"/>
      <c r="H20" s="142"/>
      <c r="I20" s="163" t="s">
        <v>30</v>
      </c>
      <c r="J20" s="31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3" t="s">
        <v>33</v>
      </c>
      <c r="E22" s="39"/>
      <c r="F22" s="39"/>
      <c r="G22" s="39"/>
      <c r="H22" s="39"/>
      <c r="I22" s="163" t="s">
        <v>28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34</v>
      </c>
      <c r="F23" s="39"/>
      <c r="G23" s="39"/>
      <c r="H23" s="39"/>
      <c r="I23" s="163" t="s">
        <v>30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3" t="s">
        <v>36</v>
      </c>
      <c r="E25" s="39"/>
      <c r="F25" s="39"/>
      <c r="G25" s="39"/>
      <c r="H25" s="39"/>
      <c r="I25" s="16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37</v>
      </c>
      <c r="F26" s="39"/>
      <c r="G26" s="39"/>
      <c r="H26" s="39"/>
      <c r="I26" s="163" t="s">
        <v>30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3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7"/>
      <c r="B29" s="168"/>
      <c r="C29" s="167"/>
      <c r="D29" s="167"/>
      <c r="E29" s="169" t="s">
        <v>1</v>
      </c>
      <c r="F29" s="169"/>
      <c r="G29" s="169"/>
      <c r="H29" s="169"/>
      <c r="I29" s="167"/>
      <c r="J29" s="167"/>
      <c r="K29" s="167"/>
      <c r="L29" s="170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1"/>
      <c r="E31" s="171"/>
      <c r="F31" s="171"/>
      <c r="G31" s="171"/>
      <c r="H31" s="171"/>
      <c r="I31" s="171"/>
      <c r="J31" s="171"/>
      <c r="K31" s="17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2" t="s">
        <v>42</v>
      </c>
      <c r="E32" s="39"/>
      <c r="F32" s="39"/>
      <c r="G32" s="39"/>
      <c r="H32" s="39"/>
      <c r="I32" s="39"/>
      <c r="J32" s="173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4" t="s">
        <v>44</v>
      </c>
      <c r="G34" s="39"/>
      <c r="H34" s="39"/>
      <c r="I34" s="174" t="s">
        <v>43</v>
      </c>
      <c r="J34" s="174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5" t="s">
        <v>46</v>
      </c>
      <c r="E35" s="163" t="s">
        <v>47</v>
      </c>
      <c r="F35" s="176">
        <f>ROUND((SUM(BE120:BE137)),  2)</f>
        <v>0</v>
      </c>
      <c r="G35" s="39"/>
      <c r="H35" s="39"/>
      <c r="I35" s="177">
        <v>0.20999999999999999</v>
      </c>
      <c r="J35" s="176">
        <f>ROUND(((SUM(BE120:BE137))*I35),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3" t="s">
        <v>48</v>
      </c>
      <c r="F36" s="176">
        <f>ROUND((SUM(BF120:BF137)),  2)</f>
        <v>0</v>
      </c>
      <c r="G36" s="39"/>
      <c r="H36" s="39"/>
      <c r="I36" s="177">
        <v>0.14999999999999999</v>
      </c>
      <c r="J36" s="176">
        <f>ROUND(((SUM(BF120:BF137))*I36),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3" t="s">
        <v>49</v>
      </c>
      <c r="F37" s="176">
        <f>ROUND((SUM(BG120:BG137)),  2)</f>
        <v>0</v>
      </c>
      <c r="G37" s="39"/>
      <c r="H37" s="39"/>
      <c r="I37" s="177">
        <v>0.20999999999999999</v>
      </c>
      <c r="J37" s="17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3" t="s">
        <v>50</v>
      </c>
      <c r="F38" s="176">
        <f>ROUND((SUM(BH120:BH137)),  2)</f>
        <v>0</v>
      </c>
      <c r="G38" s="39"/>
      <c r="H38" s="39"/>
      <c r="I38" s="177">
        <v>0.14999999999999999</v>
      </c>
      <c r="J38" s="17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3" t="s">
        <v>51</v>
      </c>
      <c r="F39" s="176">
        <f>ROUND((SUM(BI120:BI137)),  2)</f>
        <v>0</v>
      </c>
      <c r="G39" s="39"/>
      <c r="H39" s="39"/>
      <c r="I39" s="177">
        <v>0</v>
      </c>
      <c r="J39" s="17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8"/>
      <c r="D41" s="179" t="s">
        <v>52</v>
      </c>
      <c r="E41" s="180"/>
      <c r="F41" s="180"/>
      <c r="G41" s="181" t="s">
        <v>53</v>
      </c>
      <c r="H41" s="182" t="s">
        <v>54</v>
      </c>
      <c r="I41" s="180"/>
      <c r="J41" s="183">
        <f>SUM(J32:J39)</f>
        <v>0</v>
      </c>
      <c r="K41" s="18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4"/>
      <c r="D50" s="185" t="s">
        <v>55</v>
      </c>
      <c r="E50" s="186"/>
      <c r="F50" s="186"/>
      <c r="G50" s="185" t="s">
        <v>56</v>
      </c>
      <c r="H50" s="186"/>
      <c r="I50" s="186"/>
      <c r="J50" s="186"/>
      <c r="K50" s="186"/>
      <c r="L50" s="6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9"/>
      <c r="B61" s="42"/>
      <c r="C61" s="39"/>
      <c r="D61" s="187" t="s">
        <v>57</v>
      </c>
      <c r="E61" s="188"/>
      <c r="F61" s="189" t="s">
        <v>58</v>
      </c>
      <c r="G61" s="187" t="s">
        <v>57</v>
      </c>
      <c r="H61" s="188"/>
      <c r="I61" s="188"/>
      <c r="J61" s="190" t="s">
        <v>58</v>
      </c>
      <c r="K61" s="18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9"/>
      <c r="B65" s="42"/>
      <c r="C65" s="39"/>
      <c r="D65" s="185" t="s">
        <v>59</v>
      </c>
      <c r="E65" s="191"/>
      <c r="F65" s="191"/>
      <c r="G65" s="185" t="s">
        <v>60</v>
      </c>
      <c r="H65" s="191"/>
      <c r="I65" s="191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9"/>
      <c r="B76" s="42"/>
      <c r="C76" s="39"/>
      <c r="D76" s="187" t="s">
        <v>57</v>
      </c>
      <c r="E76" s="188"/>
      <c r="F76" s="189" t="s">
        <v>58</v>
      </c>
      <c r="G76" s="187" t="s">
        <v>57</v>
      </c>
      <c r="H76" s="188"/>
      <c r="I76" s="188"/>
      <c r="J76" s="190" t="s">
        <v>58</v>
      </c>
      <c r="K76" s="18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1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0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6" t="str">
        <f>E7</f>
        <v>Projektová dokumentace - Větrolam v k.ú. Třebešice</v>
      </c>
      <c r="F85" s="30"/>
      <c r="G85" s="30"/>
      <c r="H85" s="30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19"/>
      <c r="C86" s="30" t="s">
        <v>117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9"/>
      <c r="B87" s="40"/>
      <c r="C87" s="41"/>
      <c r="D87" s="41"/>
      <c r="E87" s="196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0" t="s">
        <v>370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SO-011 - 1. rok pěstební péče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0" t="s">
        <v>21</v>
      </c>
      <c r="D91" s="41"/>
      <c r="E91" s="41"/>
      <c r="F91" s="25" t="str">
        <f>F14</f>
        <v>k.ú. Třebešice</v>
      </c>
      <c r="G91" s="41"/>
      <c r="H91" s="41"/>
      <c r="I91" s="30" t="s">
        <v>23</v>
      </c>
      <c r="J91" s="80" t="str">
        <f>IF(J14="","",J14)</f>
        <v>1. 10. 2020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0" t="s">
        <v>27</v>
      </c>
      <c r="D93" s="41"/>
      <c r="E93" s="41"/>
      <c r="F93" s="25" t="str">
        <f>E17</f>
        <v xml:space="preserve"> </v>
      </c>
      <c r="G93" s="41"/>
      <c r="H93" s="41"/>
      <c r="I93" s="30" t="s">
        <v>33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0" t="s">
        <v>31</v>
      </c>
      <c r="D94" s="41"/>
      <c r="E94" s="41"/>
      <c r="F94" s="25" t="str">
        <f>IF(E20="","",E20)</f>
        <v>Vyplň údaj</v>
      </c>
      <c r="G94" s="41"/>
      <c r="H94" s="41"/>
      <c r="I94" s="30" t="s">
        <v>36</v>
      </c>
      <c r="J94" s="35" t="str">
        <f>E26</f>
        <v>Daniel Doubrava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97" t="s">
        <v>120</v>
      </c>
      <c r="D96" s="157"/>
      <c r="E96" s="157"/>
      <c r="F96" s="157"/>
      <c r="G96" s="157"/>
      <c r="H96" s="157"/>
      <c r="I96" s="157"/>
      <c r="J96" s="198" t="s">
        <v>121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9" t="s">
        <v>122</v>
      </c>
      <c r="D98" s="41"/>
      <c r="E98" s="41"/>
      <c r="F98" s="41"/>
      <c r="G98" s="41"/>
      <c r="H98" s="41"/>
      <c r="I98" s="41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5" t="s">
        <v>123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1" t="s">
        <v>124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0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6" t="str">
        <f>E7</f>
        <v>Projektová dokumentace - Větrolam v k.ú. Třebešice</v>
      </c>
      <c r="F108" s="30"/>
      <c r="G108" s="30"/>
      <c r="H108" s="30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19"/>
      <c r="C109" s="30" t="s">
        <v>117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9"/>
      <c r="B110" s="40"/>
      <c r="C110" s="41"/>
      <c r="D110" s="41"/>
      <c r="E110" s="196" t="s">
        <v>118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0" t="s">
        <v>370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SO-011 - 1. rok pěstební péče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0" t="s">
        <v>21</v>
      </c>
      <c r="D114" s="41"/>
      <c r="E114" s="41"/>
      <c r="F114" s="25" t="str">
        <f>F14</f>
        <v>k.ú. Třebešice</v>
      </c>
      <c r="G114" s="41"/>
      <c r="H114" s="41"/>
      <c r="I114" s="30" t="s">
        <v>23</v>
      </c>
      <c r="J114" s="80" t="str">
        <f>IF(J14="","",J14)</f>
        <v>1. 10. 2020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0" t="s">
        <v>27</v>
      </c>
      <c r="D116" s="41"/>
      <c r="E116" s="41"/>
      <c r="F116" s="25" t="str">
        <f>E17</f>
        <v xml:space="preserve"> </v>
      </c>
      <c r="G116" s="41"/>
      <c r="H116" s="41"/>
      <c r="I116" s="30" t="s">
        <v>33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0" t="s">
        <v>31</v>
      </c>
      <c r="D117" s="41"/>
      <c r="E117" s="41"/>
      <c r="F117" s="25" t="str">
        <f>IF(E20="","",E20)</f>
        <v>Vyplň údaj</v>
      </c>
      <c r="G117" s="41"/>
      <c r="H117" s="41"/>
      <c r="I117" s="30" t="s">
        <v>36</v>
      </c>
      <c r="J117" s="35" t="str">
        <f>E26</f>
        <v>Daniel Doubrava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00"/>
      <c r="B119" s="201"/>
      <c r="C119" s="202" t="s">
        <v>125</v>
      </c>
      <c r="D119" s="203" t="s">
        <v>67</v>
      </c>
      <c r="E119" s="203" t="s">
        <v>63</v>
      </c>
      <c r="F119" s="203" t="s">
        <v>64</v>
      </c>
      <c r="G119" s="203" t="s">
        <v>126</v>
      </c>
      <c r="H119" s="203" t="s">
        <v>127</v>
      </c>
      <c r="I119" s="203" t="s">
        <v>128</v>
      </c>
      <c r="J119" s="204" t="s">
        <v>121</v>
      </c>
      <c r="K119" s="205" t="s">
        <v>129</v>
      </c>
      <c r="L119" s="206"/>
      <c r="M119" s="101" t="s">
        <v>1</v>
      </c>
      <c r="N119" s="102" t="s">
        <v>46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41"/>
      <c r="J120" s="207">
        <f>BK120</f>
        <v>0</v>
      </c>
      <c r="K120" s="41"/>
      <c r="L120" s="42"/>
      <c r="M120" s="104"/>
      <c r="N120" s="208"/>
      <c r="O120" s="105"/>
      <c r="P120" s="209">
        <f>SUM(P121:P137)</f>
        <v>0</v>
      </c>
      <c r="Q120" s="105"/>
      <c r="R120" s="209">
        <f>SUM(R121:R137)</f>
        <v>0.0041000000000000003</v>
      </c>
      <c r="S120" s="105"/>
      <c r="T120" s="210">
        <f>SUM(T121:T137)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5" t="s">
        <v>81</v>
      </c>
      <c r="AU120" s="15" t="s">
        <v>123</v>
      </c>
      <c r="BK120" s="211">
        <f>SUM(BK121:BK137)</f>
        <v>0</v>
      </c>
    </row>
    <row r="121" s="2" customFormat="1" ht="24.15" customHeight="1">
      <c r="A121" s="39"/>
      <c r="B121" s="40"/>
      <c r="C121" s="212" t="s">
        <v>89</v>
      </c>
      <c r="D121" s="212" t="s">
        <v>137</v>
      </c>
      <c r="E121" s="213" t="s">
        <v>186</v>
      </c>
      <c r="F121" s="214" t="s">
        <v>372</v>
      </c>
      <c r="G121" s="215" t="s">
        <v>140</v>
      </c>
      <c r="H121" s="216">
        <v>25665</v>
      </c>
      <c r="I121" s="217"/>
      <c r="J121" s="218">
        <f>ROUND(I121*H121,2)</f>
        <v>0</v>
      </c>
      <c r="K121" s="219"/>
      <c r="L121" s="42"/>
      <c r="M121" s="220" t="s">
        <v>1</v>
      </c>
      <c r="N121" s="221" t="s">
        <v>47</v>
      </c>
      <c r="O121" s="92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141</v>
      </c>
      <c r="AT121" s="224" t="s">
        <v>137</v>
      </c>
      <c r="AU121" s="224" t="s">
        <v>82</v>
      </c>
      <c r="AY121" s="15" t="s">
        <v>142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5" t="s">
        <v>89</v>
      </c>
      <c r="BK121" s="152">
        <f>ROUND(I121*H121,2)</f>
        <v>0</v>
      </c>
      <c r="BL121" s="15" t="s">
        <v>141</v>
      </c>
      <c r="BM121" s="224" t="s">
        <v>373</v>
      </c>
    </row>
    <row r="122" s="2" customFormat="1">
      <c r="A122" s="39"/>
      <c r="B122" s="40"/>
      <c r="C122" s="41"/>
      <c r="D122" s="225" t="s">
        <v>144</v>
      </c>
      <c r="E122" s="41"/>
      <c r="F122" s="226" t="s">
        <v>187</v>
      </c>
      <c r="G122" s="41"/>
      <c r="H122" s="41"/>
      <c r="I122" s="227"/>
      <c r="J122" s="41"/>
      <c r="K122" s="41"/>
      <c r="L122" s="42"/>
      <c r="M122" s="228"/>
      <c r="N122" s="22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5" t="s">
        <v>144</v>
      </c>
      <c r="AU122" s="15" t="s">
        <v>82</v>
      </c>
    </row>
    <row r="123" s="10" customFormat="1">
      <c r="A123" s="10"/>
      <c r="B123" s="241"/>
      <c r="C123" s="242"/>
      <c r="D123" s="225" t="s">
        <v>158</v>
      </c>
      <c r="E123" s="243" t="s">
        <v>1</v>
      </c>
      <c r="F123" s="244" t="s">
        <v>374</v>
      </c>
      <c r="G123" s="242"/>
      <c r="H123" s="245">
        <v>25665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1" t="s">
        <v>158</v>
      </c>
      <c r="AU123" s="251" t="s">
        <v>82</v>
      </c>
      <c r="AV123" s="10" t="s">
        <v>91</v>
      </c>
      <c r="AW123" s="10" t="s">
        <v>35</v>
      </c>
      <c r="AX123" s="10" t="s">
        <v>89</v>
      </c>
      <c r="AY123" s="251" t="s">
        <v>142</v>
      </c>
    </row>
    <row r="124" s="2" customFormat="1" ht="33" customHeight="1">
      <c r="A124" s="39"/>
      <c r="B124" s="40"/>
      <c r="C124" s="212" t="s">
        <v>91</v>
      </c>
      <c r="D124" s="212" t="s">
        <v>137</v>
      </c>
      <c r="E124" s="213" t="s">
        <v>375</v>
      </c>
      <c r="F124" s="214" t="s">
        <v>376</v>
      </c>
      <c r="G124" s="215" t="s">
        <v>313</v>
      </c>
      <c r="H124" s="216">
        <v>2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47</v>
      </c>
      <c r="O124" s="92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141</v>
      </c>
      <c r="AT124" s="224" t="s">
        <v>137</v>
      </c>
      <c r="AU124" s="224" t="s">
        <v>82</v>
      </c>
      <c r="AY124" s="15" t="s">
        <v>142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5" t="s">
        <v>89</v>
      </c>
      <c r="BK124" s="152">
        <f>ROUND(I124*H124,2)</f>
        <v>0</v>
      </c>
      <c r="BL124" s="15" t="s">
        <v>141</v>
      </c>
      <c r="BM124" s="224" t="s">
        <v>377</v>
      </c>
    </row>
    <row r="125" s="2" customFormat="1">
      <c r="A125" s="39"/>
      <c r="B125" s="40"/>
      <c r="C125" s="41"/>
      <c r="D125" s="225" t="s">
        <v>144</v>
      </c>
      <c r="E125" s="41"/>
      <c r="F125" s="226" t="s">
        <v>378</v>
      </c>
      <c r="G125" s="41"/>
      <c r="H125" s="41"/>
      <c r="I125" s="227"/>
      <c r="J125" s="41"/>
      <c r="K125" s="41"/>
      <c r="L125" s="42"/>
      <c r="M125" s="228"/>
      <c r="N125" s="22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5" t="s">
        <v>144</v>
      </c>
      <c r="AU125" s="15" t="s">
        <v>82</v>
      </c>
    </row>
    <row r="126" s="2" customFormat="1" ht="21.75" customHeight="1">
      <c r="A126" s="39"/>
      <c r="B126" s="40"/>
      <c r="C126" s="212" t="s">
        <v>150</v>
      </c>
      <c r="D126" s="212" t="s">
        <v>137</v>
      </c>
      <c r="E126" s="213" t="s">
        <v>379</v>
      </c>
      <c r="F126" s="214" t="s">
        <v>380</v>
      </c>
      <c r="G126" s="215" t="s">
        <v>192</v>
      </c>
      <c r="H126" s="216">
        <v>205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47</v>
      </c>
      <c r="O126" s="92"/>
      <c r="P126" s="222">
        <f>O126*H126</f>
        <v>0</v>
      </c>
      <c r="Q126" s="222">
        <v>2.0000000000000002E-05</v>
      </c>
      <c r="R126" s="222">
        <f>Q126*H126</f>
        <v>0.0041000000000000003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141</v>
      </c>
      <c r="AT126" s="224" t="s">
        <v>137</v>
      </c>
      <c r="AU126" s="224" t="s">
        <v>82</v>
      </c>
      <c r="AY126" s="15" t="s">
        <v>142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5" t="s">
        <v>89</v>
      </c>
      <c r="BK126" s="152">
        <f>ROUND(I126*H126,2)</f>
        <v>0</v>
      </c>
      <c r="BL126" s="15" t="s">
        <v>141</v>
      </c>
      <c r="BM126" s="224" t="s">
        <v>381</v>
      </c>
    </row>
    <row r="127" s="2" customFormat="1">
      <c r="A127" s="39"/>
      <c r="B127" s="40"/>
      <c r="C127" s="41"/>
      <c r="D127" s="225" t="s">
        <v>144</v>
      </c>
      <c r="E127" s="41"/>
      <c r="F127" s="226" t="s">
        <v>382</v>
      </c>
      <c r="G127" s="41"/>
      <c r="H127" s="41"/>
      <c r="I127" s="227"/>
      <c r="J127" s="41"/>
      <c r="K127" s="41"/>
      <c r="L127" s="42"/>
      <c r="M127" s="228"/>
      <c r="N127" s="22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5" t="s">
        <v>144</v>
      </c>
      <c r="AU127" s="15" t="s">
        <v>82</v>
      </c>
    </row>
    <row r="128" s="10" customFormat="1">
      <c r="A128" s="10"/>
      <c r="B128" s="241"/>
      <c r="C128" s="242"/>
      <c r="D128" s="225" t="s">
        <v>158</v>
      </c>
      <c r="E128" s="243" t="s">
        <v>1</v>
      </c>
      <c r="F128" s="244" t="s">
        <v>383</v>
      </c>
      <c r="G128" s="242"/>
      <c r="H128" s="245">
        <v>205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51" t="s">
        <v>158</v>
      </c>
      <c r="AU128" s="251" t="s">
        <v>82</v>
      </c>
      <c r="AV128" s="10" t="s">
        <v>91</v>
      </c>
      <c r="AW128" s="10" t="s">
        <v>35</v>
      </c>
      <c r="AX128" s="10" t="s">
        <v>89</v>
      </c>
      <c r="AY128" s="251" t="s">
        <v>142</v>
      </c>
    </row>
    <row r="129" s="2" customFormat="1" ht="16.5" customHeight="1">
      <c r="A129" s="39"/>
      <c r="B129" s="40"/>
      <c r="C129" s="212" t="s">
        <v>141</v>
      </c>
      <c r="D129" s="212" t="s">
        <v>137</v>
      </c>
      <c r="E129" s="213" t="s">
        <v>349</v>
      </c>
      <c r="F129" s="214" t="s">
        <v>350</v>
      </c>
      <c r="G129" s="215" t="s">
        <v>344</v>
      </c>
      <c r="H129" s="216">
        <v>51</v>
      </c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47</v>
      </c>
      <c r="O129" s="92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141</v>
      </c>
      <c r="AT129" s="224" t="s">
        <v>137</v>
      </c>
      <c r="AU129" s="224" t="s">
        <v>82</v>
      </c>
      <c r="AY129" s="15" t="s">
        <v>142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5" t="s">
        <v>89</v>
      </c>
      <c r="BK129" s="152">
        <f>ROUND(I129*H129,2)</f>
        <v>0</v>
      </c>
      <c r="BL129" s="15" t="s">
        <v>141</v>
      </c>
      <c r="BM129" s="224" t="s">
        <v>384</v>
      </c>
    </row>
    <row r="130" s="2" customFormat="1">
      <c r="A130" s="39"/>
      <c r="B130" s="40"/>
      <c r="C130" s="41"/>
      <c r="D130" s="225" t="s">
        <v>144</v>
      </c>
      <c r="E130" s="41"/>
      <c r="F130" s="226" t="s">
        <v>352</v>
      </c>
      <c r="G130" s="41"/>
      <c r="H130" s="41"/>
      <c r="I130" s="227"/>
      <c r="J130" s="41"/>
      <c r="K130" s="41"/>
      <c r="L130" s="42"/>
      <c r="M130" s="228"/>
      <c r="N130" s="22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5" t="s">
        <v>144</v>
      </c>
      <c r="AU130" s="15" t="s">
        <v>82</v>
      </c>
    </row>
    <row r="131" s="10" customFormat="1">
      <c r="A131" s="10"/>
      <c r="B131" s="241"/>
      <c r="C131" s="242"/>
      <c r="D131" s="225" t="s">
        <v>158</v>
      </c>
      <c r="E131" s="243" t="s">
        <v>1</v>
      </c>
      <c r="F131" s="244" t="s">
        <v>385</v>
      </c>
      <c r="G131" s="242"/>
      <c r="H131" s="245">
        <v>51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51" t="s">
        <v>158</v>
      </c>
      <c r="AU131" s="251" t="s">
        <v>82</v>
      </c>
      <c r="AV131" s="10" t="s">
        <v>91</v>
      </c>
      <c r="AW131" s="10" t="s">
        <v>35</v>
      </c>
      <c r="AX131" s="10" t="s">
        <v>89</v>
      </c>
      <c r="AY131" s="251" t="s">
        <v>142</v>
      </c>
    </row>
    <row r="132" s="2" customFormat="1" ht="21.75" customHeight="1">
      <c r="A132" s="39"/>
      <c r="B132" s="40"/>
      <c r="C132" s="212" t="s">
        <v>164</v>
      </c>
      <c r="D132" s="212" t="s">
        <v>137</v>
      </c>
      <c r="E132" s="213" t="s">
        <v>355</v>
      </c>
      <c r="F132" s="214" t="s">
        <v>356</v>
      </c>
      <c r="G132" s="215" t="s">
        <v>344</v>
      </c>
      <c r="H132" s="216">
        <v>51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47</v>
      </c>
      <c r="O132" s="92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141</v>
      </c>
      <c r="AT132" s="224" t="s">
        <v>137</v>
      </c>
      <c r="AU132" s="224" t="s">
        <v>82</v>
      </c>
      <c r="AY132" s="15" t="s">
        <v>142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5" t="s">
        <v>89</v>
      </c>
      <c r="BK132" s="152">
        <f>ROUND(I132*H132,2)</f>
        <v>0</v>
      </c>
      <c r="BL132" s="15" t="s">
        <v>141</v>
      </c>
      <c r="BM132" s="224" t="s">
        <v>386</v>
      </c>
    </row>
    <row r="133" s="2" customFormat="1">
      <c r="A133" s="39"/>
      <c r="B133" s="40"/>
      <c r="C133" s="41"/>
      <c r="D133" s="225" t="s">
        <v>144</v>
      </c>
      <c r="E133" s="41"/>
      <c r="F133" s="226" t="s">
        <v>358</v>
      </c>
      <c r="G133" s="41"/>
      <c r="H133" s="41"/>
      <c r="I133" s="227"/>
      <c r="J133" s="41"/>
      <c r="K133" s="41"/>
      <c r="L133" s="42"/>
      <c r="M133" s="228"/>
      <c r="N133" s="22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5" t="s">
        <v>144</v>
      </c>
      <c r="AU133" s="15" t="s">
        <v>82</v>
      </c>
    </row>
    <row r="134" s="10" customFormat="1">
      <c r="A134" s="10"/>
      <c r="B134" s="241"/>
      <c r="C134" s="242"/>
      <c r="D134" s="225" t="s">
        <v>158</v>
      </c>
      <c r="E134" s="243" t="s">
        <v>1</v>
      </c>
      <c r="F134" s="244" t="s">
        <v>387</v>
      </c>
      <c r="G134" s="242"/>
      <c r="H134" s="245">
        <v>51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51" t="s">
        <v>158</v>
      </c>
      <c r="AU134" s="251" t="s">
        <v>82</v>
      </c>
      <c r="AV134" s="10" t="s">
        <v>91</v>
      </c>
      <c r="AW134" s="10" t="s">
        <v>35</v>
      </c>
      <c r="AX134" s="10" t="s">
        <v>89</v>
      </c>
      <c r="AY134" s="251" t="s">
        <v>142</v>
      </c>
    </row>
    <row r="135" s="2" customFormat="1" ht="24.15" customHeight="1">
      <c r="A135" s="39"/>
      <c r="B135" s="40"/>
      <c r="C135" s="212" t="s">
        <v>169</v>
      </c>
      <c r="D135" s="212" t="s">
        <v>137</v>
      </c>
      <c r="E135" s="213" t="s">
        <v>360</v>
      </c>
      <c r="F135" s="214" t="s">
        <v>361</v>
      </c>
      <c r="G135" s="215" t="s">
        <v>344</v>
      </c>
      <c r="H135" s="216">
        <v>255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47</v>
      </c>
      <c r="O135" s="92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141</v>
      </c>
      <c r="AT135" s="224" t="s">
        <v>137</v>
      </c>
      <c r="AU135" s="224" t="s">
        <v>82</v>
      </c>
      <c r="AY135" s="15" t="s">
        <v>142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5" t="s">
        <v>89</v>
      </c>
      <c r="BK135" s="152">
        <f>ROUND(I135*H135,2)</f>
        <v>0</v>
      </c>
      <c r="BL135" s="15" t="s">
        <v>141</v>
      </c>
      <c r="BM135" s="224" t="s">
        <v>388</v>
      </c>
    </row>
    <row r="136" s="2" customFormat="1">
      <c r="A136" s="39"/>
      <c r="B136" s="40"/>
      <c r="C136" s="41"/>
      <c r="D136" s="225" t="s">
        <v>144</v>
      </c>
      <c r="E136" s="41"/>
      <c r="F136" s="226" t="s">
        <v>363</v>
      </c>
      <c r="G136" s="41"/>
      <c r="H136" s="41"/>
      <c r="I136" s="227"/>
      <c r="J136" s="41"/>
      <c r="K136" s="41"/>
      <c r="L136" s="42"/>
      <c r="M136" s="228"/>
      <c r="N136" s="22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5" t="s">
        <v>144</v>
      </c>
      <c r="AU136" s="15" t="s">
        <v>82</v>
      </c>
    </row>
    <row r="137" s="10" customFormat="1">
      <c r="A137" s="10"/>
      <c r="B137" s="241"/>
      <c r="C137" s="242"/>
      <c r="D137" s="225" t="s">
        <v>158</v>
      </c>
      <c r="E137" s="243" t="s">
        <v>1</v>
      </c>
      <c r="F137" s="244" t="s">
        <v>389</v>
      </c>
      <c r="G137" s="242"/>
      <c r="H137" s="245">
        <v>255</v>
      </c>
      <c r="I137" s="246"/>
      <c r="J137" s="242"/>
      <c r="K137" s="242"/>
      <c r="L137" s="247"/>
      <c r="M137" s="256"/>
      <c r="N137" s="257"/>
      <c r="O137" s="257"/>
      <c r="P137" s="257"/>
      <c r="Q137" s="257"/>
      <c r="R137" s="257"/>
      <c r="S137" s="257"/>
      <c r="T137" s="258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1" t="s">
        <v>158</v>
      </c>
      <c r="AU137" s="251" t="s">
        <v>82</v>
      </c>
      <c r="AV137" s="10" t="s">
        <v>91</v>
      </c>
      <c r="AW137" s="10" t="s">
        <v>35</v>
      </c>
      <c r="AX137" s="10" t="s">
        <v>89</v>
      </c>
      <c r="AY137" s="251" t="s">
        <v>142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2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v2t/H56sZIHWPXKBnaLtJGiq9wgjacjc3+qpfPyhbPoeuJopKZhYFnQ8CBed3CXcYbIPmKyOPfp8/Ec9BLeGMw==" hashValue="4W7ZeM+NjEBV6zGybYWnxBZ9+NquU0BToetTuicvvUcWxee5tZJsSLzIRUl/RRFcOahCgXosBYV2o+6+dO4I3Q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hidden="1" s="1" customFormat="1" ht="6.96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8"/>
      <c r="AT3" s="15" t="s">
        <v>91</v>
      </c>
    </row>
    <row r="4" hidden="1" s="1" customFormat="1" ht="24.96" customHeight="1">
      <c r="B4" s="18"/>
      <c r="D4" s="161" t="s">
        <v>116</v>
      </c>
      <c r="L4" s="18"/>
      <c r="M4" s="16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63" t="s">
        <v>16</v>
      </c>
      <c r="L6" s="18"/>
    </row>
    <row r="7" hidden="1" s="1" customFormat="1" ht="16.5" customHeight="1">
      <c r="B7" s="18"/>
      <c r="E7" s="164" t="str">
        <f>'Rekapitulace stavby'!K6</f>
        <v>Projektová dokumentace - Větrolam v k.ú. Třebešice</v>
      </c>
      <c r="F7" s="163"/>
      <c r="G7" s="163"/>
      <c r="H7" s="163"/>
      <c r="L7" s="18"/>
    </row>
    <row r="8" hidden="1" s="1" customFormat="1" ht="12" customHeight="1">
      <c r="B8" s="18"/>
      <c r="D8" s="163" t="s">
        <v>117</v>
      </c>
      <c r="L8" s="18"/>
    </row>
    <row r="9" hidden="1" s="2" customFormat="1" ht="16.5" customHeight="1">
      <c r="A9" s="39"/>
      <c r="B9" s="42"/>
      <c r="C9" s="39"/>
      <c r="D9" s="39"/>
      <c r="E9" s="164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3" t="s">
        <v>370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5" t="s">
        <v>390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3" t="s">
        <v>18</v>
      </c>
      <c r="E13" s="39"/>
      <c r="F13" s="142" t="s">
        <v>19</v>
      </c>
      <c r="G13" s="39"/>
      <c r="H13" s="39"/>
      <c r="I13" s="163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3" t="s">
        <v>21</v>
      </c>
      <c r="E14" s="39"/>
      <c r="F14" s="142" t="s">
        <v>22</v>
      </c>
      <c r="G14" s="39"/>
      <c r="H14" s="39"/>
      <c r="I14" s="163" t="s">
        <v>23</v>
      </c>
      <c r="J14" s="166" t="str">
        <f>'Rekapitulace stavby'!AN8</f>
        <v>1. 10. 2020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3" t="s">
        <v>27</v>
      </c>
      <c r="E16" s="39"/>
      <c r="F16" s="39"/>
      <c r="G16" s="39"/>
      <c r="H16" s="39"/>
      <c r="I16" s="163" t="s">
        <v>28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3" t="s">
        <v>30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3" t="s">
        <v>31</v>
      </c>
      <c r="E19" s="39"/>
      <c r="F19" s="39"/>
      <c r="G19" s="39"/>
      <c r="H19" s="39"/>
      <c r="I19" s="163" t="s">
        <v>28</v>
      </c>
      <c r="J19" s="31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1" t="str">
        <f>'Rekapitulace stavby'!E14</f>
        <v>Vyplň údaj</v>
      </c>
      <c r="F20" s="142"/>
      <c r="G20" s="142"/>
      <c r="H20" s="142"/>
      <c r="I20" s="163" t="s">
        <v>30</v>
      </c>
      <c r="J20" s="31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3" t="s">
        <v>33</v>
      </c>
      <c r="E22" s="39"/>
      <c r="F22" s="39"/>
      <c r="G22" s="39"/>
      <c r="H22" s="39"/>
      <c r="I22" s="163" t="s">
        <v>28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34</v>
      </c>
      <c r="F23" s="39"/>
      <c r="G23" s="39"/>
      <c r="H23" s="39"/>
      <c r="I23" s="163" t="s">
        <v>30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3" t="s">
        <v>36</v>
      </c>
      <c r="E25" s="39"/>
      <c r="F25" s="39"/>
      <c r="G25" s="39"/>
      <c r="H25" s="39"/>
      <c r="I25" s="16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37</v>
      </c>
      <c r="F26" s="39"/>
      <c r="G26" s="39"/>
      <c r="H26" s="39"/>
      <c r="I26" s="163" t="s">
        <v>30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3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7"/>
      <c r="B29" s="168"/>
      <c r="C29" s="167"/>
      <c r="D29" s="167"/>
      <c r="E29" s="169" t="s">
        <v>1</v>
      </c>
      <c r="F29" s="169"/>
      <c r="G29" s="169"/>
      <c r="H29" s="169"/>
      <c r="I29" s="167"/>
      <c r="J29" s="167"/>
      <c r="K29" s="167"/>
      <c r="L29" s="170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1"/>
      <c r="E31" s="171"/>
      <c r="F31" s="171"/>
      <c r="G31" s="171"/>
      <c r="H31" s="171"/>
      <c r="I31" s="171"/>
      <c r="J31" s="171"/>
      <c r="K31" s="17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2" t="s">
        <v>42</v>
      </c>
      <c r="E32" s="39"/>
      <c r="F32" s="39"/>
      <c r="G32" s="39"/>
      <c r="H32" s="39"/>
      <c r="I32" s="39"/>
      <c r="J32" s="173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4" t="s">
        <v>44</v>
      </c>
      <c r="G34" s="39"/>
      <c r="H34" s="39"/>
      <c r="I34" s="174" t="s">
        <v>43</v>
      </c>
      <c r="J34" s="174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5" t="s">
        <v>46</v>
      </c>
      <c r="E35" s="163" t="s">
        <v>47</v>
      </c>
      <c r="F35" s="176">
        <f>ROUND((SUM(BE120:BE137)),  2)</f>
        <v>0</v>
      </c>
      <c r="G35" s="39"/>
      <c r="H35" s="39"/>
      <c r="I35" s="177">
        <v>0.20999999999999999</v>
      </c>
      <c r="J35" s="176">
        <f>ROUND(((SUM(BE120:BE137))*I35),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3" t="s">
        <v>48</v>
      </c>
      <c r="F36" s="176">
        <f>ROUND((SUM(BF120:BF137)),  2)</f>
        <v>0</v>
      </c>
      <c r="G36" s="39"/>
      <c r="H36" s="39"/>
      <c r="I36" s="177">
        <v>0.14999999999999999</v>
      </c>
      <c r="J36" s="176">
        <f>ROUND(((SUM(BF120:BF137))*I36),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3" t="s">
        <v>49</v>
      </c>
      <c r="F37" s="176">
        <f>ROUND((SUM(BG120:BG137)),  2)</f>
        <v>0</v>
      </c>
      <c r="G37" s="39"/>
      <c r="H37" s="39"/>
      <c r="I37" s="177">
        <v>0.20999999999999999</v>
      </c>
      <c r="J37" s="17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3" t="s">
        <v>50</v>
      </c>
      <c r="F38" s="176">
        <f>ROUND((SUM(BH120:BH137)),  2)</f>
        <v>0</v>
      </c>
      <c r="G38" s="39"/>
      <c r="H38" s="39"/>
      <c r="I38" s="177">
        <v>0.14999999999999999</v>
      </c>
      <c r="J38" s="17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3" t="s">
        <v>51</v>
      </c>
      <c r="F39" s="176">
        <f>ROUND((SUM(BI120:BI137)),  2)</f>
        <v>0</v>
      </c>
      <c r="G39" s="39"/>
      <c r="H39" s="39"/>
      <c r="I39" s="177">
        <v>0</v>
      </c>
      <c r="J39" s="17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8"/>
      <c r="D41" s="179" t="s">
        <v>52</v>
      </c>
      <c r="E41" s="180"/>
      <c r="F41" s="180"/>
      <c r="G41" s="181" t="s">
        <v>53</v>
      </c>
      <c r="H41" s="182" t="s">
        <v>54</v>
      </c>
      <c r="I41" s="180"/>
      <c r="J41" s="183">
        <f>SUM(J32:J39)</f>
        <v>0</v>
      </c>
      <c r="K41" s="18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4"/>
      <c r="D50" s="185" t="s">
        <v>55</v>
      </c>
      <c r="E50" s="186"/>
      <c r="F50" s="186"/>
      <c r="G50" s="185" t="s">
        <v>56</v>
      </c>
      <c r="H50" s="186"/>
      <c r="I50" s="186"/>
      <c r="J50" s="186"/>
      <c r="K50" s="186"/>
      <c r="L50" s="6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9"/>
      <c r="B61" s="42"/>
      <c r="C61" s="39"/>
      <c r="D61" s="187" t="s">
        <v>57</v>
      </c>
      <c r="E61" s="188"/>
      <c r="F61" s="189" t="s">
        <v>58</v>
      </c>
      <c r="G61" s="187" t="s">
        <v>57</v>
      </c>
      <c r="H61" s="188"/>
      <c r="I61" s="188"/>
      <c r="J61" s="190" t="s">
        <v>58</v>
      </c>
      <c r="K61" s="18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9"/>
      <c r="B65" s="42"/>
      <c r="C65" s="39"/>
      <c r="D65" s="185" t="s">
        <v>59</v>
      </c>
      <c r="E65" s="191"/>
      <c r="F65" s="191"/>
      <c r="G65" s="185" t="s">
        <v>60</v>
      </c>
      <c r="H65" s="191"/>
      <c r="I65" s="191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9"/>
      <c r="B76" s="42"/>
      <c r="C76" s="39"/>
      <c r="D76" s="187" t="s">
        <v>57</v>
      </c>
      <c r="E76" s="188"/>
      <c r="F76" s="189" t="s">
        <v>58</v>
      </c>
      <c r="G76" s="187" t="s">
        <v>57</v>
      </c>
      <c r="H76" s="188"/>
      <c r="I76" s="188"/>
      <c r="J76" s="190" t="s">
        <v>58</v>
      </c>
      <c r="K76" s="18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1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0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6" t="str">
        <f>E7</f>
        <v>Projektová dokumentace - Větrolam v k.ú. Třebešice</v>
      </c>
      <c r="F85" s="30"/>
      <c r="G85" s="30"/>
      <c r="H85" s="30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19"/>
      <c r="C86" s="30" t="s">
        <v>117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9"/>
      <c r="B87" s="40"/>
      <c r="C87" s="41"/>
      <c r="D87" s="41"/>
      <c r="E87" s="196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0" t="s">
        <v>370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SO-012 - 2. rok pěstební péče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0" t="s">
        <v>21</v>
      </c>
      <c r="D91" s="41"/>
      <c r="E91" s="41"/>
      <c r="F91" s="25" t="str">
        <f>F14</f>
        <v>k.ú. Třebešice</v>
      </c>
      <c r="G91" s="41"/>
      <c r="H91" s="41"/>
      <c r="I91" s="30" t="s">
        <v>23</v>
      </c>
      <c r="J91" s="80" t="str">
        <f>IF(J14="","",J14)</f>
        <v>1. 10. 2020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0" t="s">
        <v>27</v>
      </c>
      <c r="D93" s="41"/>
      <c r="E93" s="41"/>
      <c r="F93" s="25" t="str">
        <f>E17</f>
        <v xml:space="preserve"> </v>
      </c>
      <c r="G93" s="41"/>
      <c r="H93" s="41"/>
      <c r="I93" s="30" t="s">
        <v>33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0" t="s">
        <v>31</v>
      </c>
      <c r="D94" s="41"/>
      <c r="E94" s="41"/>
      <c r="F94" s="25" t="str">
        <f>IF(E20="","",E20)</f>
        <v>Vyplň údaj</v>
      </c>
      <c r="G94" s="41"/>
      <c r="H94" s="41"/>
      <c r="I94" s="30" t="s">
        <v>36</v>
      </c>
      <c r="J94" s="35" t="str">
        <f>E26</f>
        <v>Daniel Doubrava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97" t="s">
        <v>120</v>
      </c>
      <c r="D96" s="157"/>
      <c r="E96" s="157"/>
      <c r="F96" s="157"/>
      <c r="G96" s="157"/>
      <c r="H96" s="157"/>
      <c r="I96" s="157"/>
      <c r="J96" s="198" t="s">
        <v>121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9" t="s">
        <v>122</v>
      </c>
      <c r="D98" s="41"/>
      <c r="E98" s="41"/>
      <c r="F98" s="41"/>
      <c r="G98" s="41"/>
      <c r="H98" s="41"/>
      <c r="I98" s="41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5" t="s">
        <v>123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1" t="s">
        <v>124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0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6" t="str">
        <f>E7</f>
        <v>Projektová dokumentace - Větrolam v k.ú. Třebešice</v>
      </c>
      <c r="F108" s="30"/>
      <c r="G108" s="30"/>
      <c r="H108" s="30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19"/>
      <c r="C109" s="30" t="s">
        <v>117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9"/>
      <c r="B110" s="40"/>
      <c r="C110" s="41"/>
      <c r="D110" s="41"/>
      <c r="E110" s="196" t="s">
        <v>118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0" t="s">
        <v>370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SO-012 - 2. rok pěstební péče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0" t="s">
        <v>21</v>
      </c>
      <c r="D114" s="41"/>
      <c r="E114" s="41"/>
      <c r="F114" s="25" t="str">
        <f>F14</f>
        <v>k.ú. Třebešice</v>
      </c>
      <c r="G114" s="41"/>
      <c r="H114" s="41"/>
      <c r="I114" s="30" t="s">
        <v>23</v>
      </c>
      <c r="J114" s="80" t="str">
        <f>IF(J14="","",J14)</f>
        <v>1. 10. 2020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0" t="s">
        <v>27</v>
      </c>
      <c r="D116" s="41"/>
      <c r="E116" s="41"/>
      <c r="F116" s="25" t="str">
        <f>E17</f>
        <v xml:space="preserve"> </v>
      </c>
      <c r="G116" s="41"/>
      <c r="H116" s="41"/>
      <c r="I116" s="30" t="s">
        <v>33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0" t="s">
        <v>31</v>
      </c>
      <c r="D117" s="41"/>
      <c r="E117" s="41"/>
      <c r="F117" s="25" t="str">
        <f>IF(E20="","",E20)</f>
        <v>Vyplň údaj</v>
      </c>
      <c r="G117" s="41"/>
      <c r="H117" s="41"/>
      <c r="I117" s="30" t="s">
        <v>36</v>
      </c>
      <c r="J117" s="35" t="str">
        <f>E26</f>
        <v>Daniel Doubrava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00"/>
      <c r="B119" s="201"/>
      <c r="C119" s="202" t="s">
        <v>125</v>
      </c>
      <c r="D119" s="203" t="s">
        <v>67</v>
      </c>
      <c r="E119" s="203" t="s">
        <v>63</v>
      </c>
      <c r="F119" s="203" t="s">
        <v>64</v>
      </c>
      <c r="G119" s="203" t="s">
        <v>126</v>
      </c>
      <c r="H119" s="203" t="s">
        <v>127</v>
      </c>
      <c r="I119" s="203" t="s">
        <v>128</v>
      </c>
      <c r="J119" s="204" t="s">
        <v>121</v>
      </c>
      <c r="K119" s="205" t="s">
        <v>129</v>
      </c>
      <c r="L119" s="206"/>
      <c r="M119" s="101" t="s">
        <v>1</v>
      </c>
      <c r="N119" s="102" t="s">
        <v>46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41"/>
      <c r="J120" s="207">
        <f>BK120</f>
        <v>0</v>
      </c>
      <c r="K120" s="41"/>
      <c r="L120" s="42"/>
      <c r="M120" s="104"/>
      <c r="N120" s="208"/>
      <c r="O120" s="105"/>
      <c r="P120" s="209">
        <f>SUM(P121:P137)</f>
        <v>0</v>
      </c>
      <c r="Q120" s="105"/>
      <c r="R120" s="209">
        <f>SUM(R121:R137)</f>
        <v>0.0041000000000000003</v>
      </c>
      <c r="S120" s="105"/>
      <c r="T120" s="210">
        <f>SUM(T121:T137)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5" t="s">
        <v>81</v>
      </c>
      <c r="AU120" s="15" t="s">
        <v>123</v>
      </c>
      <c r="BK120" s="211">
        <f>SUM(BK121:BK137)</f>
        <v>0</v>
      </c>
    </row>
    <row r="121" s="2" customFormat="1" ht="24.15" customHeight="1">
      <c r="A121" s="39"/>
      <c r="B121" s="40"/>
      <c r="C121" s="212" t="s">
        <v>89</v>
      </c>
      <c r="D121" s="212" t="s">
        <v>137</v>
      </c>
      <c r="E121" s="213" t="s">
        <v>186</v>
      </c>
      <c r="F121" s="214" t="s">
        <v>372</v>
      </c>
      <c r="G121" s="215" t="s">
        <v>140</v>
      </c>
      <c r="H121" s="216">
        <v>17110</v>
      </c>
      <c r="I121" s="217"/>
      <c r="J121" s="218">
        <f>ROUND(I121*H121,2)</f>
        <v>0</v>
      </c>
      <c r="K121" s="219"/>
      <c r="L121" s="42"/>
      <c r="M121" s="220" t="s">
        <v>1</v>
      </c>
      <c r="N121" s="221" t="s">
        <v>47</v>
      </c>
      <c r="O121" s="92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141</v>
      </c>
      <c r="AT121" s="224" t="s">
        <v>137</v>
      </c>
      <c r="AU121" s="224" t="s">
        <v>82</v>
      </c>
      <c r="AY121" s="15" t="s">
        <v>142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5" t="s">
        <v>89</v>
      </c>
      <c r="BK121" s="152">
        <f>ROUND(I121*H121,2)</f>
        <v>0</v>
      </c>
      <c r="BL121" s="15" t="s">
        <v>141</v>
      </c>
      <c r="BM121" s="224" t="s">
        <v>391</v>
      </c>
    </row>
    <row r="122" s="2" customFormat="1">
      <c r="A122" s="39"/>
      <c r="B122" s="40"/>
      <c r="C122" s="41"/>
      <c r="D122" s="225" t="s">
        <v>144</v>
      </c>
      <c r="E122" s="41"/>
      <c r="F122" s="226" t="s">
        <v>187</v>
      </c>
      <c r="G122" s="41"/>
      <c r="H122" s="41"/>
      <c r="I122" s="227"/>
      <c r="J122" s="41"/>
      <c r="K122" s="41"/>
      <c r="L122" s="42"/>
      <c r="M122" s="228"/>
      <c r="N122" s="22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5" t="s">
        <v>144</v>
      </c>
      <c r="AU122" s="15" t="s">
        <v>82</v>
      </c>
    </row>
    <row r="123" s="10" customFormat="1">
      <c r="A123" s="10"/>
      <c r="B123" s="241"/>
      <c r="C123" s="242"/>
      <c r="D123" s="225" t="s">
        <v>158</v>
      </c>
      <c r="E123" s="243" t="s">
        <v>1</v>
      </c>
      <c r="F123" s="244" t="s">
        <v>392</v>
      </c>
      <c r="G123" s="242"/>
      <c r="H123" s="245">
        <v>17110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1" t="s">
        <v>158</v>
      </c>
      <c r="AU123" s="251" t="s">
        <v>82</v>
      </c>
      <c r="AV123" s="10" t="s">
        <v>91</v>
      </c>
      <c r="AW123" s="10" t="s">
        <v>35</v>
      </c>
      <c r="AX123" s="10" t="s">
        <v>89</v>
      </c>
      <c r="AY123" s="251" t="s">
        <v>142</v>
      </c>
    </row>
    <row r="124" s="2" customFormat="1" ht="33" customHeight="1">
      <c r="A124" s="39"/>
      <c r="B124" s="40"/>
      <c r="C124" s="212" t="s">
        <v>91</v>
      </c>
      <c r="D124" s="212" t="s">
        <v>137</v>
      </c>
      <c r="E124" s="213" t="s">
        <v>375</v>
      </c>
      <c r="F124" s="214" t="s">
        <v>376</v>
      </c>
      <c r="G124" s="215" t="s">
        <v>313</v>
      </c>
      <c r="H124" s="216">
        <v>2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47</v>
      </c>
      <c r="O124" s="92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141</v>
      </c>
      <c r="AT124" s="224" t="s">
        <v>137</v>
      </c>
      <c r="AU124" s="224" t="s">
        <v>82</v>
      </c>
      <c r="AY124" s="15" t="s">
        <v>142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5" t="s">
        <v>89</v>
      </c>
      <c r="BK124" s="152">
        <f>ROUND(I124*H124,2)</f>
        <v>0</v>
      </c>
      <c r="BL124" s="15" t="s">
        <v>141</v>
      </c>
      <c r="BM124" s="224" t="s">
        <v>393</v>
      </c>
    </row>
    <row r="125" s="2" customFormat="1">
      <c r="A125" s="39"/>
      <c r="B125" s="40"/>
      <c r="C125" s="41"/>
      <c r="D125" s="225" t="s">
        <v>144</v>
      </c>
      <c r="E125" s="41"/>
      <c r="F125" s="226" t="s">
        <v>378</v>
      </c>
      <c r="G125" s="41"/>
      <c r="H125" s="41"/>
      <c r="I125" s="227"/>
      <c r="J125" s="41"/>
      <c r="K125" s="41"/>
      <c r="L125" s="42"/>
      <c r="M125" s="228"/>
      <c r="N125" s="22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5" t="s">
        <v>144</v>
      </c>
      <c r="AU125" s="15" t="s">
        <v>82</v>
      </c>
    </row>
    <row r="126" s="2" customFormat="1" ht="21.75" customHeight="1">
      <c r="A126" s="39"/>
      <c r="B126" s="40"/>
      <c r="C126" s="212" t="s">
        <v>150</v>
      </c>
      <c r="D126" s="212" t="s">
        <v>137</v>
      </c>
      <c r="E126" s="213" t="s">
        <v>379</v>
      </c>
      <c r="F126" s="214" t="s">
        <v>380</v>
      </c>
      <c r="G126" s="215" t="s">
        <v>192</v>
      </c>
      <c r="H126" s="216">
        <v>205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47</v>
      </c>
      <c r="O126" s="92"/>
      <c r="P126" s="222">
        <f>O126*H126</f>
        <v>0</v>
      </c>
      <c r="Q126" s="222">
        <v>2.0000000000000002E-05</v>
      </c>
      <c r="R126" s="222">
        <f>Q126*H126</f>
        <v>0.0041000000000000003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141</v>
      </c>
      <c r="AT126" s="224" t="s">
        <v>137</v>
      </c>
      <c r="AU126" s="224" t="s">
        <v>82</v>
      </c>
      <c r="AY126" s="15" t="s">
        <v>142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5" t="s">
        <v>89</v>
      </c>
      <c r="BK126" s="152">
        <f>ROUND(I126*H126,2)</f>
        <v>0</v>
      </c>
      <c r="BL126" s="15" t="s">
        <v>141</v>
      </c>
      <c r="BM126" s="224" t="s">
        <v>394</v>
      </c>
    </row>
    <row r="127" s="2" customFormat="1">
      <c r="A127" s="39"/>
      <c r="B127" s="40"/>
      <c r="C127" s="41"/>
      <c r="D127" s="225" t="s">
        <v>144</v>
      </c>
      <c r="E127" s="41"/>
      <c r="F127" s="226" t="s">
        <v>382</v>
      </c>
      <c r="G127" s="41"/>
      <c r="H127" s="41"/>
      <c r="I127" s="227"/>
      <c r="J127" s="41"/>
      <c r="K127" s="41"/>
      <c r="L127" s="42"/>
      <c r="M127" s="228"/>
      <c r="N127" s="22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5" t="s">
        <v>144</v>
      </c>
      <c r="AU127" s="15" t="s">
        <v>82</v>
      </c>
    </row>
    <row r="128" s="10" customFormat="1">
      <c r="A128" s="10"/>
      <c r="B128" s="241"/>
      <c r="C128" s="242"/>
      <c r="D128" s="225" t="s">
        <v>158</v>
      </c>
      <c r="E128" s="243" t="s">
        <v>1</v>
      </c>
      <c r="F128" s="244" t="s">
        <v>383</v>
      </c>
      <c r="G128" s="242"/>
      <c r="H128" s="245">
        <v>205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51" t="s">
        <v>158</v>
      </c>
      <c r="AU128" s="251" t="s">
        <v>82</v>
      </c>
      <c r="AV128" s="10" t="s">
        <v>91</v>
      </c>
      <c r="AW128" s="10" t="s">
        <v>35</v>
      </c>
      <c r="AX128" s="10" t="s">
        <v>89</v>
      </c>
      <c r="AY128" s="251" t="s">
        <v>142</v>
      </c>
    </row>
    <row r="129" s="2" customFormat="1" ht="16.5" customHeight="1">
      <c r="A129" s="39"/>
      <c r="B129" s="40"/>
      <c r="C129" s="212" t="s">
        <v>141</v>
      </c>
      <c r="D129" s="212" t="s">
        <v>137</v>
      </c>
      <c r="E129" s="213" t="s">
        <v>349</v>
      </c>
      <c r="F129" s="214" t="s">
        <v>350</v>
      </c>
      <c r="G129" s="215" t="s">
        <v>344</v>
      </c>
      <c r="H129" s="216">
        <v>30.600000000000001</v>
      </c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47</v>
      </c>
      <c r="O129" s="92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141</v>
      </c>
      <c r="AT129" s="224" t="s">
        <v>137</v>
      </c>
      <c r="AU129" s="224" t="s">
        <v>82</v>
      </c>
      <c r="AY129" s="15" t="s">
        <v>142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5" t="s">
        <v>89</v>
      </c>
      <c r="BK129" s="152">
        <f>ROUND(I129*H129,2)</f>
        <v>0</v>
      </c>
      <c r="BL129" s="15" t="s">
        <v>141</v>
      </c>
      <c r="BM129" s="224" t="s">
        <v>395</v>
      </c>
    </row>
    <row r="130" s="2" customFormat="1">
      <c r="A130" s="39"/>
      <c r="B130" s="40"/>
      <c r="C130" s="41"/>
      <c r="D130" s="225" t="s">
        <v>144</v>
      </c>
      <c r="E130" s="41"/>
      <c r="F130" s="226" t="s">
        <v>352</v>
      </c>
      <c r="G130" s="41"/>
      <c r="H130" s="41"/>
      <c r="I130" s="227"/>
      <c r="J130" s="41"/>
      <c r="K130" s="41"/>
      <c r="L130" s="42"/>
      <c r="M130" s="228"/>
      <c r="N130" s="22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5" t="s">
        <v>144</v>
      </c>
      <c r="AU130" s="15" t="s">
        <v>82</v>
      </c>
    </row>
    <row r="131" s="10" customFormat="1">
      <c r="A131" s="10"/>
      <c r="B131" s="241"/>
      <c r="C131" s="242"/>
      <c r="D131" s="225" t="s">
        <v>158</v>
      </c>
      <c r="E131" s="243" t="s">
        <v>1</v>
      </c>
      <c r="F131" s="244" t="s">
        <v>396</v>
      </c>
      <c r="G131" s="242"/>
      <c r="H131" s="245">
        <v>30.600000000000001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51" t="s">
        <v>158</v>
      </c>
      <c r="AU131" s="251" t="s">
        <v>82</v>
      </c>
      <c r="AV131" s="10" t="s">
        <v>91</v>
      </c>
      <c r="AW131" s="10" t="s">
        <v>35</v>
      </c>
      <c r="AX131" s="10" t="s">
        <v>89</v>
      </c>
      <c r="AY131" s="251" t="s">
        <v>142</v>
      </c>
    </row>
    <row r="132" s="2" customFormat="1" ht="21.75" customHeight="1">
      <c r="A132" s="39"/>
      <c r="B132" s="40"/>
      <c r="C132" s="212" t="s">
        <v>164</v>
      </c>
      <c r="D132" s="212" t="s">
        <v>137</v>
      </c>
      <c r="E132" s="213" t="s">
        <v>355</v>
      </c>
      <c r="F132" s="214" t="s">
        <v>356</v>
      </c>
      <c r="G132" s="215" t="s">
        <v>344</v>
      </c>
      <c r="H132" s="216">
        <v>30.600000000000001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47</v>
      </c>
      <c r="O132" s="92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141</v>
      </c>
      <c r="AT132" s="224" t="s">
        <v>137</v>
      </c>
      <c r="AU132" s="224" t="s">
        <v>82</v>
      </c>
      <c r="AY132" s="15" t="s">
        <v>142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5" t="s">
        <v>89</v>
      </c>
      <c r="BK132" s="152">
        <f>ROUND(I132*H132,2)</f>
        <v>0</v>
      </c>
      <c r="BL132" s="15" t="s">
        <v>141</v>
      </c>
      <c r="BM132" s="224" t="s">
        <v>397</v>
      </c>
    </row>
    <row r="133" s="2" customFormat="1">
      <c r="A133" s="39"/>
      <c r="B133" s="40"/>
      <c r="C133" s="41"/>
      <c r="D133" s="225" t="s">
        <v>144</v>
      </c>
      <c r="E133" s="41"/>
      <c r="F133" s="226" t="s">
        <v>358</v>
      </c>
      <c r="G133" s="41"/>
      <c r="H133" s="41"/>
      <c r="I133" s="227"/>
      <c r="J133" s="41"/>
      <c r="K133" s="41"/>
      <c r="L133" s="42"/>
      <c r="M133" s="228"/>
      <c r="N133" s="22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5" t="s">
        <v>144</v>
      </c>
      <c r="AU133" s="15" t="s">
        <v>82</v>
      </c>
    </row>
    <row r="134" s="10" customFormat="1">
      <c r="A134" s="10"/>
      <c r="B134" s="241"/>
      <c r="C134" s="242"/>
      <c r="D134" s="225" t="s">
        <v>158</v>
      </c>
      <c r="E134" s="243" t="s">
        <v>1</v>
      </c>
      <c r="F134" s="244" t="s">
        <v>396</v>
      </c>
      <c r="G134" s="242"/>
      <c r="H134" s="245">
        <v>30.600000000000001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51" t="s">
        <v>158</v>
      </c>
      <c r="AU134" s="251" t="s">
        <v>82</v>
      </c>
      <c r="AV134" s="10" t="s">
        <v>91</v>
      </c>
      <c r="AW134" s="10" t="s">
        <v>35</v>
      </c>
      <c r="AX134" s="10" t="s">
        <v>89</v>
      </c>
      <c r="AY134" s="251" t="s">
        <v>142</v>
      </c>
    </row>
    <row r="135" s="2" customFormat="1" ht="24.15" customHeight="1">
      <c r="A135" s="39"/>
      <c r="B135" s="40"/>
      <c r="C135" s="212" t="s">
        <v>169</v>
      </c>
      <c r="D135" s="212" t="s">
        <v>137</v>
      </c>
      <c r="E135" s="213" t="s">
        <v>360</v>
      </c>
      <c r="F135" s="214" t="s">
        <v>361</v>
      </c>
      <c r="G135" s="215" t="s">
        <v>344</v>
      </c>
      <c r="H135" s="216">
        <v>153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47</v>
      </c>
      <c r="O135" s="92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141</v>
      </c>
      <c r="AT135" s="224" t="s">
        <v>137</v>
      </c>
      <c r="AU135" s="224" t="s">
        <v>82</v>
      </c>
      <c r="AY135" s="15" t="s">
        <v>142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5" t="s">
        <v>89</v>
      </c>
      <c r="BK135" s="152">
        <f>ROUND(I135*H135,2)</f>
        <v>0</v>
      </c>
      <c r="BL135" s="15" t="s">
        <v>141</v>
      </c>
      <c r="BM135" s="224" t="s">
        <v>398</v>
      </c>
    </row>
    <row r="136" s="2" customFormat="1">
      <c r="A136" s="39"/>
      <c r="B136" s="40"/>
      <c r="C136" s="41"/>
      <c r="D136" s="225" t="s">
        <v>144</v>
      </c>
      <c r="E136" s="41"/>
      <c r="F136" s="226" t="s">
        <v>363</v>
      </c>
      <c r="G136" s="41"/>
      <c r="H136" s="41"/>
      <c r="I136" s="227"/>
      <c r="J136" s="41"/>
      <c r="K136" s="41"/>
      <c r="L136" s="42"/>
      <c r="M136" s="228"/>
      <c r="N136" s="22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5" t="s">
        <v>144</v>
      </c>
      <c r="AU136" s="15" t="s">
        <v>82</v>
      </c>
    </row>
    <row r="137" s="10" customFormat="1">
      <c r="A137" s="10"/>
      <c r="B137" s="241"/>
      <c r="C137" s="242"/>
      <c r="D137" s="225" t="s">
        <v>158</v>
      </c>
      <c r="E137" s="243" t="s">
        <v>1</v>
      </c>
      <c r="F137" s="244" t="s">
        <v>399</v>
      </c>
      <c r="G137" s="242"/>
      <c r="H137" s="245">
        <v>153</v>
      </c>
      <c r="I137" s="246"/>
      <c r="J137" s="242"/>
      <c r="K137" s="242"/>
      <c r="L137" s="247"/>
      <c r="M137" s="256"/>
      <c r="N137" s="257"/>
      <c r="O137" s="257"/>
      <c r="P137" s="257"/>
      <c r="Q137" s="257"/>
      <c r="R137" s="257"/>
      <c r="S137" s="257"/>
      <c r="T137" s="258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1" t="s">
        <v>158</v>
      </c>
      <c r="AU137" s="251" t="s">
        <v>82</v>
      </c>
      <c r="AV137" s="10" t="s">
        <v>91</v>
      </c>
      <c r="AW137" s="10" t="s">
        <v>35</v>
      </c>
      <c r="AX137" s="10" t="s">
        <v>89</v>
      </c>
      <c r="AY137" s="251" t="s">
        <v>142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2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V9mY0WfTb5C48ldy9vfHPz3S36n+9KhfimVUUpuUgY2oMA4mdGC4yrNHvhnZCH/jEJ5j26T6+CrCekRR+sl+4A==" hashValue="dkhXkqMkNj9NiglOTe946ba+UmfzkkWJcAzTJf6mhNEhbMLe3rOXdoYno9QyIlvo6sM3Zd7f42XQZ789qgwsQw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hidden="1" s="1" customFormat="1" ht="6.96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8"/>
      <c r="AT3" s="15" t="s">
        <v>91</v>
      </c>
    </row>
    <row r="4" hidden="1" s="1" customFormat="1" ht="24.96" customHeight="1">
      <c r="B4" s="18"/>
      <c r="D4" s="161" t="s">
        <v>116</v>
      </c>
      <c r="L4" s="18"/>
      <c r="M4" s="16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63" t="s">
        <v>16</v>
      </c>
      <c r="L6" s="18"/>
    </row>
    <row r="7" hidden="1" s="1" customFormat="1" ht="16.5" customHeight="1">
      <c r="B7" s="18"/>
      <c r="E7" s="164" t="str">
        <f>'Rekapitulace stavby'!K6</f>
        <v>Projektová dokumentace - Větrolam v k.ú. Třebešice</v>
      </c>
      <c r="F7" s="163"/>
      <c r="G7" s="163"/>
      <c r="H7" s="163"/>
      <c r="L7" s="18"/>
    </row>
    <row r="8" hidden="1" s="1" customFormat="1" ht="12" customHeight="1">
      <c r="B8" s="18"/>
      <c r="D8" s="163" t="s">
        <v>117</v>
      </c>
      <c r="L8" s="18"/>
    </row>
    <row r="9" hidden="1" s="2" customFormat="1" ht="16.5" customHeight="1">
      <c r="A9" s="39"/>
      <c r="B9" s="42"/>
      <c r="C9" s="39"/>
      <c r="D9" s="39"/>
      <c r="E9" s="164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3" t="s">
        <v>370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5" t="s">
        <v>400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3" t="s">
        <v>18</v>
      </c>
      <c r="E13" s="39"/>
      <c r="F13" s="142" t="s">
        <v>19</v>
      </c>
      <c r="G13" s="39"/>
      <c r="H13" s="39"/>
      <c r="I13" s="163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3" t="s">
        <v>21</v>
      </c>
      <c r="E14" s="39"/>
      <c r="F14" s="142" t="s">
        <v>22</v>
      </c>
      <c r="G14" s="39"/>
      <c r="H14" s="39"/>
      <c r="I14" s="163" t="s">
        <v>23</v>
      </c>
      <c r="J14" s="166" t="str">
        <f>'Rekapitulace stavby'!AN8</f>
        <v>1. 10. 2020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3" t="s">
        <v>27</v>
      </c>
      <c r="E16" s="39"/>
      <c r="F16" s="39"/>
      <c r="G16" s="39"/>
      <c r="H16" s="39"/>
      <c r="I16" s="163" t="s">
        <v>28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3" t="s">
        <v>30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3" t="s">
        <v>31</v>
      </c>
      <c r="E19" s="39"/>
      <c r="F19" s="39"/>
      <c r="G19" s="39"/>
      <c r="H19" s="39"/>
      <c r="I19" s="163" t="s">
        <v>28</v>
      </c>
      <c r="J19" s="31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1" t="str">
        <f>'Rekapitulace stavby'!E14</f>
        <v>Vyplň údaj</v>
      </c>
      <c r="F20" s="142"/>
      <c r="G20" s="142"/>
      <c r="H20" s="142"/>
      <c r="I20" s="163" t="s">
        <v>30</v>
      </c>
      <c r="J20" s="31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3" t="s">
        <v>33</v>
      </c>
      <c r="E22" s="39"/>
      <c r="F22" s="39"/>
      <c r="G22" s="39"/>
      <c r="H22" s="39"/>
      <c r="I22" s="163" t="s">
        <v>28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34</v>
      </c>
      <c r="F23" s="39"/>
      <c r="G23" s="39"/>
      <c r="H23" s="39"/>
      <c r="I23" s="163" t="s">
        <v>30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3" t="s">
        <v>36</v>
      </c>
      <c r="E25" s="39"/>
      <c r="F25" s="39"/>
      <c r="G25" s="39"/>
      <c r="H25" s="39"/>
      <c r="I25" s="16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37</v>
      </c>
      <c r="F26" s="39"/>
      <c r="G26" s="39"/>
      <c r="H26" s="39"/>
      <c r="I26" s="163" t="s">
        <v>30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3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7"/>
      <c r="B29" s="168"/>
      <c r="C29" s="167"/>
      <c r="D29" s="167"/>
      <c r="E29" s="169" t="s">
        <v>1</v>
      </c>
      <c r="F29" s="169"/>
      <c r="G29" s="169"/>
      <c r="H29" s="169"/>
      <c r="I29" s="167"/>
      <c r="J29" s="167"/>
      <c r="K29" s="167"/>
      <c r="L29" s="170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1"/>
      <c r="E31" s="171"/>
      <c r="F31" s="171"/>
      <c r="G31" s="171"/>
      <c r="H31" s="171"/>
      <c r="I31" s="171"/>
      <c r="J31" s="171"/>
      <c r="K31" s="17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2" t="s">
        <v>42</v>
      </c>
      <c r="E32" s="39"/>
      <c r="F32" s="39"/>
      <c r="G32" s="39"/>
      <c r="H32" s="39"/>
      <c r="I32" s="39"/>
      <c r="J32" s="173">
        <f>ROUND(J120,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4" t="s">
        <v>44</v>
      </c>
      <c r="G34" s="39"/>
      <c r="H34" s="39"/>
      <c r="I34" s="174" t="s">
        <v>43</v>
      </c>
      <c r="J34" s="174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5" t="s">
        <v>46</v>
      </c>
      <c r="E35" s="163" t="s">
        <v>47</v>
      </c>
      <c r="F35" s="176">
        <f>ROUND((SUM(BE120:BE139)),  2)</f>
        <v>0</v>
      </c>
      <c r="G35" s="39"/>
      <c r="H35" s="39"/>
      <c r="I35" s="177">
        <v>0.20999999999999999</v>
      </c>
      <c r="J35" s="176">
        <f>ROUND(((SUM(BE120:BE139))*I35),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3" t="s">
        <v>48</v>
      </c>
      <c r="F36" s="176">
        <f>ROUND((SUM(BF120:BF139)),  2)</f>
        <v>0</v>
      </c>
      <c r="G36" s="39"/>
      <c r="H36" s="39"/>
      <c r="I36" s="177">
        <v>0.14999999999999999</v>
      </c>
      <c r="J36" s="176">
        <f>ROUND(((SUM(BF120:BF139))*I36),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3" t="s">
        <v>49</v>
      </c>
      <c r="F37" s="176">
        <f>ROUND((SUM(BG120:BG139)),  2)</f>
        <v>0</v>
      </c>
      <c r="G37" s="39"/>
      <c r="H37" s="39"/>
      <c r="I37" s="177">
        <v>0.20999999999999999</v>
      </c>
      <c r="J37" s="17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3" t="s">
        <v>50</v>
      </c>
      <c r="F38" s="176">
        <f>ROUND((SUM(BH120:BH139)),  2)</f>
        <v>0</v>
      </c>
      <c r="G38" s="39"/>
      <c r="H38" s="39"/>
      <c r="I38" s="177">
        <v>0.14999999999999999</v>
      </c>
      <c r="J38" s="17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3" t="s">
        <v>51</v>
      </c>
      <c r="F39" s="176">
        <f>ROUND((SUM(BI120:BI139)),  2)</f>
        <v>0</v>
      </c>
      <c r="G39" s="39"/>
      <c r="H39" s="39"/>
      <c r="I39" s="177">
        <v>0</v>
      </c>
      <c r="J39" s="17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8"/>
      <c r="D41" s="179" t="s">
        <v>52</v>
      </c>
      <c r="E41" s="180"/>
      <c r="F41" s="180"/>
      <c r="G41" s="181" t="s">
        <v>53</v>
      </c>
      <c r="H41" s="182" t="s">
        <v>54</v>
      </c>
      <c r="I41" s="180"/>
      <c r="J41" s="183">
        <f>SUM(J32:J39)</f>
        <v>0</v>
      </c>
      <c r="K41" s="18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4"/>
      <c r="D50" s="185" t="s">
        <v>55</v>
      </c>
      <c r="E50" s="186"/>
      <c r="F50" s="186"/>
      <c r="G50" s="185" t="s">
        <v>56</v>
      </c>
      <c r="H50" s="186"/>
      <c r="I50" s="186"/>
      <c r="J50" s="186"/>
      <c r="K50" s="186"/>
      <c r="L50" s="6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9"/>
      <c r="B61" s="42"/>
      <c r="C61" s="39"/>
      <c r="D61" s="187" t="s">
        <v>57</v>
      </c>
      <c r="E61" s="188"/>
      <c r="F61" s="189" t="s">
        <v>58</v>
      </c>
      <c r="G61" s="187" t="s">
        <v>57</v>
      </c>
      <c r="H61" s="188"/>
      <c r="I61" s="188"/>
      <c r="J61" s="190" t="s">
        <v>58</v>
      </c>
      <c r="K61" s="18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9"/>
      <c r="B65" s="42"/>
      <c r="C65" s="39"/>
      <c r="D65" s="185" t="s">
        <v>59</v>
      </c>
      <c r="E65" s="191"/>
      <c r="F65" s="191"/>
      <c r="G65" s="185" t="s">
        <v>60</v>
      </c>
      <c r="H65" s="191"/>
      <c r="I65" s="191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9"/>
      <c r="B76" s="42"/>
      <c r="C76" s="39"/>
      <c r="D76" s="187" t="s">
        <v>57</v>
      </c>
      <c r="E76" s="188"/>
      <c r="F76" s="189" t="s">
        <v>58</v>
      </c>
      <c r="G76" s="187" t="s">
        <v>57</v>
      </c>
      <c r="H76" s="188"/>
      <c r="I76" s="188"/>
      <c r="J76" s="190" t="s">
        <v>58</v>
      </c>
      <c r="K76" s="18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1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0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6" t="str">
        <f>E7</f>
        <v>Projektová dokumentace - Větrolam v k.ú. Třebešice</v>
      </c>
      <c r="F85" s="30"/>
      <c r="G85" s="30"/>
      <c r="H85" s="30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19"/>
      <c r="C86" s="30" t="s">
        <v>117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9"/>
      <c r="B87" s="40"/>
      <c r="C87" s="41"/>
      <c r="D87" s="41"/>
      <c r="E87" s="196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0" t="s">
        <v>370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SO-013 - 3. rok pěstební péče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0" t="s">
        <v>21</v>
      </c>
      <c r="D91" s="41"/>
      <c r="E91" s="41"/>
      <c r="F91" s="25" t="str">
        <f>F14</f>
        <v>k.ú. Třebešice</v>
      </c>
      <c r="G91" s="41"/>
      <c r="H91" s="41"/>
      <c r="I91" s="30" t="s">
        <v>23</v>
      </c>
      <c r="J91" s="80" t="str">
        <f>IF(J14="","",J14)</f>
        <v>1. 10. 2020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0" t="s">
        <v>27</v>
      </c>
      <c r="D93" s="41"/>
      <c r="E93" s="41"/>
      <c r="F93" s="25" t="str">
        <f>E17</f>
        <v xml:space="preserve"> </v>
      </c>
      <c r="G93" s="41"/>
      <c r="H93" s="41"/>
      <c r="I93" s="30" t="s">
        <v>33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0" t="s">
        <v>31</v>
      </c>
      <c r="D94" s="41"/>
      <c r="E94" s="41"/>
      <c r="F94" s="25" t="str">
        <f>IF(E20="","",E20)</f>
        <v>Vyplň údaj</v>
      </c>
      <c r="G94" s="41"/>
      <c r="H94" s="41"/>
      <c r="I94" s="30" t="s">
        <v>36</v>
      </c>
      <c r="J94" s="35" t="str">
        <f>E26</f>
        <v>Daniel Doubrava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97" t="s">
        <v>120</v>
      </c>
      <c r="D96" s="157"/>
      <c r="E96" s="157"/>
      <c r="F96" s="157"/>
      <c r="G96" s="157"/>
      <c r="H96" s="157"/>
      <c r="I96" s="157"/>
      <c r="J96" s="198" t="s">
        <v>121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9" t="s">
        <v>122</v>
      </c>
      <c r="D98" s="41"/>
      <c r="E98" s="41"/>
      <c r="F98" s="41"/>
      <c r="G98" s="41"/>
      <c r="H98" s="41"/>
      <c r="I98" s="41"/>
      <c r="J98" s="111">
        <f>J120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5" t="s">
        <v>123</v>
      </c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1" t="s">
        <v>124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0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6" t="str">
        <f>E7</f>
        <v>Projektová dokumentace - Větrolam v k.ú. Třebešice</v>
      </c>
      <c r="F108" s="30"/>
      <c r="G108" s="30"/>
      <c r="H108" s="30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1" customFormat="1" ht="12" customHeight="1">
      <c r="B109" s="19"/>
      <c r="C109" s="30" t="s">
        <v>117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9"/>
      <c r="B110" s="40"/>
      <c r="C110" s="41"/>
      <c r="D110" s="41"/>
      <c r="E110" s="196" t="s">
        <v>118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0" t="s">
        <v>370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E11</f>
        <v>SO-013 - 3. rok pěstební péče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0" t="s">
        <v>21</v>
      </c>
      <c r="D114" s="41"/>
      <c r="E114" s="41"/>
      <c r="F114" s="25" t="str">
        <f>F14</f>
        <v>k.ú. Třebešice</v>
      </c>
      <c r="G114" s="41"/>
      <c r="H114" s="41"/>
      <c r="I114" s="30" t="s">
        <v>23</v>
      </c>
      <c r="J114" s="80" t="str">
        <f>IF(J14="","",J14)</f>
        <v>1. 10. 2020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0" t="s">
        <v>27</v>
      </c>
      <c r="D116" s="41"/>
      <c r="E116" s="41"/>
      <c r="F116" s="25" t="str">
        <f>E17</f>
        <v xml:space="preserve"> </v>
      </c>
      <c r="G116" s="41"/>
      <c r="H116" s="41"/>
      <c r="I116" s="30" t="s">
        <v>33</v>
      </c>
      <c r="J116" s="35" t="str">
        <f>E23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0" t="s">
        <v>31</v>
      </c>
      <c r="D117" s="41"/>
      <c r="E117" s="41"/>
      <c r="F117" s="25" t="str">
        <f>IF(E20="","",E20)</f>
        <v>Vyplň údaj</v>
      </c>
      <c r="G117" s="41"/>
      <c r="H117" s="41"/>
      <c r="I117" s="30" t="s">
        <v>36</v>
      </c>
      <c r="J117" s="35" t="str">
        <f>E26</f>
        <v>Daniel Doubrava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9" customFormat="1" ht="29.28" customHeight="1">
      <c r="A119" s="200"/>
      <c r="B119" s="201"/>
      <c r="C119" s="202" t="s">
        <v>125</v>
      </c>
      <c r="D119" s="203" t="s">
        <v>67</v>
      </c>
      <c r="E119" s="203" t="s">
        <v>63</v>
      </c>
      <c r="F119" s="203" t="s">
        <v>64</v>
      </c>
      <c r="G119" s="203" t="s">
        <v>126</v>
      </c>
      <c r="H119" s="203" t="s">
        <v>127</v>
      </c>
      <c r="I119" s="203" t="s">
        <v>128</v>
      </c>
      <c r="J119" s="204" t="s">
        <v>121</v>
      </c>
      <c r="K119" s="205" t="s">
        <v>129</v>
      </c>
      <c r="L119" s="206"/>
      <c r="M119" s="101" t="s">
        <v>1</v>
      </c>
      <c r="N119" s="102" t="s">
        <v>46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41"/>
      <c r="J120" s="207">
        <f>BK120</f>
        <v>0</v>
      </c>
      <c r="K120" s="41"/>
      <c r="L120" s="42"/>
      <c r="M120" s="104"/>
      <c r="N120" s="208"/>
      <c r="O120" s="105"/>
      <c r="P120" s="209">
        <f>SUM(P121:P139)</f>
        <v>0</v>
      </c>
      <c r="Q120" s="105"/>
      <c r="R120" s="209">
        <f>SUM(R121:R139)</f>
        <v>0.0041000000000000003</v>
      </c>
      <c r="S120" s="105"/>
      <c r="T120" s="210">
        <f>SUM(T121:T139)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5" t="s">
        <v>81</v>
      </c>
      <c r="AU120" s="15" t="s">
        <v>123</v>
      </c>
      <c r="BK120" s="211">
        <f>SUM(BK121:BK139)</f>
        <v>0</v>
      </c>
    </row>
    <row r="121" s="2" customFormat="1" ht="24.15" customHeight="1">
      <c r="A121" s="39"/>
      <c r="B121" s="40"/>
      <c r="C121" s="212" t="s">
        <v>89</v>
      </c>
      <c r="D121" s="212" t="s">
        <v>137</v>
      </c>
      <c r="E121" s="213" t="s">
        <v>186</v>
      </c>
      <c r="F121" s="214" t="s">
        <v>372</v>
      </c>
      <c r="G121" s="215" t="s">
        <v>140</v>
      </c>
      <c r="H121" s="216">
        <v>17110</v>
      </c>
      <c r="I121" s="217"/>
      <c r="J121" s="218">
        <f>ROUND(I121*H121,2)</f>
        <v>0</v>
      </c>
      <c r="K121" s="219"/>
      <c r="L121" s="42"/>
      <c r="M121" s="220" t="s">
        <v>1</v>
      </c>
      <c r="N121" s="221" t="s">
        <v>47</v>
      </c>
      <c r="O121" s="92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141</v>
      </c>
      <c r="AT121" s="224" t="s">
        <v>137</v>
      </c>
      <c r="AU121" s="224" t="s">
        <v>82</v>
      </c>
      <c r="AY121" s="15" t="s">
        <v>142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5" t="s">
        <v>89</v>
      </c>
      <c r="BK121" s="152">
        <f>ROUND(I121*H121,2)</f>
        <v>0</v>
      </c>
      <c r="BL121" s="15" t="s">
        <v>141</v>
      </c>
      <c r="BM121" s="224" t="s">
        <v>401</v>
      </c>
    </row>
    <row r="122" s="2" customFormat="1">
      <c r="A122" s="39"/>
      <c r="B122" s="40"/>
      <c r="C122" s="41"/>
      <c r="D122" s="225" t="s">
        <v>144</v>
      </c>
      <c r="E122" s="41"/>
      <c r="F122" s="226" t="s">
        <v>187</v>
      </c>
      <c r="G122" s="41"/>
      <c r="H122" s="41"/>
      <c r="I122" s="227"/>
      <c r="J122" s="41"/>
      <c r="K122" s="41"/>
      <c r="L122" s="42"/>
      <c r="M122" s="228"/>
      <c r="N122" s="22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5" t="s">
        <v>144</v>
      </c>
      <c r="AU122" s="15" t="s">
        <v>82</v>
      </c>
    </row>
    <row r="123" s="10" customFormat="1">
      <c r="A123" s="10"/>
      <c r="B123" s="241"/>
      <c r="C123" s="242"/>
      <c r="D123" s="225" t="s">
        <v>158</v>
      </c>
      <c r="E123" s="243" t="s">
        <v>1</v>
      </c>
      <c r="F123" s="244" t="s">
        <v>402</v>
      </c>
      <c r="G123" s="242"/>
      <c r="H123" s="245">
        <v>17110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51" t="s">
        <v>158</v>
      </c>
      <c r="AU123" s="251" t="s">
        <v>82</v>
      </c>
      <c r="AV123" s="10" t="s">
        <v>91</v>
      </c>
      <c r="AW123" s="10" t="s">
        <v>35</v>
      </c>
      <c r="AX123" s="10" t="s">
        <v>89</v>
      </c>
      <c r="AY123" s="251" t="s">
        <v>142</v>
      </c>
    </row>
    <row r="124" s="2" customFormat="1" ht="33" customHeight="1">
      <c r="A124" s="39"/>
      <c r="B124" s="40"/>
      <c r="C124" s="212" t="s">
        <v>91</v>
      </c>
      <c r="D124" s="212" t="s">
        <v>137</v>
      </c>
      <c r="E124" s="213" t="s">
        <v>375</v>
      </c>
      <c r="F124" s="214" t="s">
        <v>376</v>
      </c>
      <c r="G124" s="215" t="s">
        <v>313</v>
      </c>
      <c r="H124" s="216">
        <v>2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47</v>
      </c>
      <c r="O124" s="92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141</v>
      </c>
      <c r="AT124" s="224" t="s">
        <v>137</v>
      </c>
      <c r="AU124" s="224" t="s">
        <v>82</v>
      </c>
      <c r="AY124" s="15" t="s">
        <v>142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5" t="s">
        <v>89</v>
      </c>
      <c r="BK124" s="152">
        <f>ROUND(I124*H124,2)</f>
        <v>0</v>
      </c>
      <c r="BL124" s="15" t="s">
        <v>141</v>
      </c>
      <c r="BM124" s="224" t="s">
        <v>403</v>
      </c>
    </row>
    <row r="125" s="2" customFormat="1">
      <c r="A125" s="39"/>
      <c r="B125" s="40"/>
      <c r="C125" s="41"/>
      <c r="D125" s="225" t="s">
        <v>144</v>
      </c>
      <c r="E125" s="41"/>
      <c r="F125" s="226" t="s">
        <v>378</v>
      </c>
      <c r="G125" s="41"/>
      <c r="H125" s="41"/>
      <c r="I125" s="227"/>
      <c r="J125" s="41"/>
      <c r="K125" s="41"/>
      <c r="L125" s="42"/>
      <c r="M125" s="228"/>
      <c r="N125" s="22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5" t="s">
        <v>144</v>
      </c>
      <c r="AU125" s="15" t="s">
        <v>82</v>
      </c>
    </row>
    <row r="126" s="2" customFormat="1" ht="21.75" customHeight="1">
      <c r="A126" s="39"/>
      <c r="B126" s="40"/>
      <c r="C126" s="212" t="s">
        <v>150</v>
      </c>
      <c r="D126" s="212" t="s">
        <v>137</v>
      </c>
      <c r="E126" s="213" t="s">
        <v>379</v>
      </c>
      <c r="F126" s="214" t="s">
        <v>380</v>
      </c>
      <c r="G126" s="215" t="s">
        <v>192</v>
      </c>
      <c r="H126" s="216">
        <v>205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47</v>
      </c>
      <c r="O126" s="92"/>
      <c r="P126" s="222">
        <f>O126*H126</f>
        <v>0</v>
      </c>
      <c r="Q126" s="222">
        <v>2.0000000000000002E-05</v>
      </c>
      <c r="R126" s="222">
        <f>Q126*H126</f>
        <v>0.0041000000000000003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141</v>
      </c>
      <c r="AT126" s="224" t="s">
        <v>137</v>
      </c>
      <c r="AU126" s="224" t="s">
        <v>82</v>
      </c>
      <c r="AY126" s="15" t="s">
        <v>142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5" t="s">
        <v>89</v>
      </c>
      <c r="BK126" s="152">
        <f>ROUND(I126*H126,2)</f>
        <v>0</v>
      </c>
      <c r="BL126" s="15" t="s">
        <v>141</v>
      </c>
      <c r="BM126" s="224" t="s">
        <v>404</v>
      </c>
    </row>
    <row r="127" s="2" customFormat="1">
      <c r="A127" s="39"/>
      <c r="B127" s="40"/>
      <c r="C127" s="41"/>
      <c r="D127" s="225" t="s">
        <v>144</v>
      </c>
      <c r="E127" s="41"/>
      <c r="F127" s="226" t="s">
        <v>382</v>
      </c>
      <c r="G127" s="41"/>
      <c r="H127" s="41"/>
      <c r="I127" s="227"/>
      <c r="J127" s="41"/>
      <c r="K127" s="41"/>
      <c r="L127" s="42"/>
      <c r="M127" s="228"/>
      <c r="N127" s="229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5" t="s">
        <v>144</v>
      </c>
      <c r="AU127" s="15" t="s">
        <v>82</v>
      </c>
    </row>
    <row r="128" s="10" customFormat="1">
      <c r="A128" s="10"/>
      <c r="B128" s="241"/>
      <c r="C128" s="242"/>
      <c r="D128" s="225" t="s">
        <v>158</v>
      </c>
      <c r="E128" s="243" t="s">
        <v>1</v>
      </c>
      <c r="F128" s="244" t="s">
        <v>383</v>
      </c>
      <c r="G128" s="242"/>
      <c r="H128" s="245">
        <v>205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51" t="s">
        <v>158</v>
      </c>
      <c r="AU128" s="251" t="s">
        <v>82</v>
      </c>
      <c r="AV128" s="10" t="s">
        <v>91</v>
      </c>
      <c r="AW128" s="10" t="s">
        <v>35</v>
      </c>
      <c r="AX128" s="10" t="s">
        <v>89</v>
      </c>
      <c r="AY128" s="251" t="s">
        <v>142</v>
      </c>
    </row>
    <row r="129" s="2" customFormat="1" ht="16.5" customHeight="1">
      <c r="A129" s="39"/>
      <c r="B129" s="40"/>
      <c r="C129" s="212" t="s">
        <v>141</v>
      </c>
      <c r="D129" s="212" t="s">
        <v>137</v>
      </c>
      <c r="E129" s="213" t="s">
        <v>349</v>
      </c>
      <c r="F129" s="214" t="s">
        <v>350</v>
      </c>
      <c r="G129" s="215" t="s">
        <v>344</v>
      </c>
      <c r="H129" s="216">
        <v>10.199999999999999</v>
      </c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47</v>
      </c>
      <c r="O129" s="92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141</v>
      </c>
      <c r="AT129" s="224" t="s">
        <v>137</v>
      </c>
      <c r="AU129" s="224" t="s">
        <v>82</v>
      </c>
      <c r="AY129" s="15" t="s">
        <v>142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5" t="s">
        <v>89</v>
      </c>
      <c r="BK129" s="152">
        <f>ROUND(I129*H129,2)</f>
        <v>0</v>
      </c>
      <c r="BL129" s="15" t="s">
        <v>141</v>
      </c>
      <c r="BM129" s="224" t="s">
        <v>405</v>
      </c>
    </row>
    <row r="130" s="2" customFormat="1">
      <c r="A130" s="39"/>
      <c r="B130" s="40"/>
      <c r="C130" s="41"/>
      <c r="D130" s="225" t="s">
        <v>144</v>
      </c>
      <c r="E130" s="41"/>
      <c r="F130" s="226" t="s">
        <v>352</v>
      </c>
      <c r="G130" s="41"/>
      <c r="H130" s="41"/>
      <c r="I130" s="227"/>
      <c r="J130" s="41"/>
      <c r="K130" s="41"/>
      <c r="L130" s="42"/>
      <c r="M130" s="228"/>
      <c r="N130" s="22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5" t="s">
        <v>144</v>
      </c>
      <c r="AU130" s="15" t="s">
        <v>82</v>
      </c>
    </row>
    <row r="131" s="10" customFormat="1">
      <c r="A131" s="10"/>
      <c r="B131" s="241"/>
      <c r="C131" s="242"/>
      <c r="D131" s="225" t="s">
        <v>158</v>
      </c>
      <c r="E131" s="243" t="s">
        <v>1</v>
      </c>
      <c r="F131" s="244" t="s">
        <v>406</v>
      </c>
      <c r="G131" s="242"/>
      <c r="H131" s="245">
        <v>10.199999999999999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51" t="s">
        <v>158</v>
      </c>
      <c r="AU131" s="251" t="s">
        <v>82</v>
      </c>
      <c r="AV131" s="10" t="s">
        <v>91</v>
      </c>
      <c r="AW131" s="10" t="s">
        <v>35</v>
      </c>
      <c r="AX131" s="10" t="s">
        <v>89</v>
      </c>
      <c r="AY131" s="251" t="s">
        <v>142</v>
      </c>
    </row>
    <row r="132" s="2" customFormat="1" ht="21.75" customHeight="1">
      <c r="A132" s="39"/>
      <c r="B132" s="40"/>
      <c r="C132" s="212" t="s">
        <v>164</v>
      </c>
      <c r="D132" s="212" t="s">
        <v>137</v>
      </c>
      <c r="E132" s="213" t="s">
        <v>355</v>
      </c>
      <c r="F132" s="214" t="s">
        <v>356</v>
      </c>
      <c r="G132" s="215" t="s">
        <v>344</v>
      </c>
      <c r="H132" s="216">
        <v>10.199999999999999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47</v>
      </c>
      <c r="O132" s="92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141</v>
      </c>
      <c r="AT132" s="224" t="s">
        <v>137</v>
      </c>
      <c r="AU132" s="224" t="s">
        <v>82</v>
      </c>
      <c r="AY132" s="15" t="s">
        <v>142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5" t="s">
        <v>89</v>
      </c>
      <c r="BK132" s="152">
        <f>ROUND(I132*H132,2)</f>
        <v>0</v>
      </c>
      <c r="BL132" s="15" t="s">
        <v>141</v>
      </c>
      <c r="BM132" s="224" t="s">
        <v>407</v>
      </c>
    </row>
    <row r="133" s="2" customFormat="1">
      <c r="A133" s="39"/>
      <c r="B133" s="40"/>
      <c r="C133" s="41"/>
      <c r="D133" s="225" t="s">
        <v>144</v>
      </c>
      <c r="E133" s="41"/>
      <c r="F133" s="226" t="s">
        <v>358</v>
      </c>
      <c r="G133" s="41"/>
      <c r="H133" s="41"/>
      <c r="I133" s="227"/>
      <c r="J133" s="41"/>
      <c r="K133" s="41"/>
      <c r="L133" s="42"/>
      <c r="M133" s="228"/>
      <c r="N133" s="22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5" t="s">
        <v>144</v>
      </c>
      <c r="AU133" s="15" t="s">
        <v>82</v>
      </c>
    </row>
    <row r="134" s="10" customFormat="1">
      <c r="A134" s="10"/>
      <c r="B134" s="241"/>
      <c r="C134" s="242"/>
      <c r="D134" s="225" t="s">
        <v>158</v>
      </c>
      <c r="E134" s="243" t="s">
        <v>1</v>
      </c>
      <c r="F134" s="244" t="s">
        <v>408</v>
      </c>
      <c r="G134" s="242"/>
      <c r="H134" s="245">
        <v>10.199999999999999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51" t="s">
        <v>158</v>
      </c>
      <c r="AU134" s="251" t="s">
        <v>82</v>
      </c>
      <c r="AV134" s="10" t="s">
        <v>91</v>
      </c>
      <c r="AW134" s="10" t="s">
        <v>35</v>
      </c>
      <c r="AX134" s="10" t="s">
        <v>89</v>
      </c>
      <c r="AY134" s="251" t="s">
        <v>142</v>
      </c>
    </row>
    <row r="135" s="2" customFormat="1" ht="24.15" customHeight="1">
      <c r="A135" s="39"/>
      <c r="B135" s="40"/>
      <c r="C135" s="212" t="s">
        <v>169</v>
      </c>
      <c r="D135" s="212" t="s">
        <v>137</v>
      </c>
      <c r="E135" s="213" t="s">
        <v>360</v>
      </c>
      <c r="F135" s="214" t="s">
        <v>361</v>
      </c>
      <c r="G135" s="215" t="s">
        <v>344</v>
      </c>
      <c r="H135" s="216">
        <v>51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47</v>
      </c>
      <c r="O135" s="92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141</v>
      </c>
      <c r="AT135" s="224" t="s">
        <v>137</v>
      </c>
      <c r="AU135" s="224" t="s">
        <v>82</v>
      </c>
      <c r="AY135" s="15" t="s">
        <v>142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5" t="s">
        <v>89</v>
      </c>
      <c r="BK135" s="152">
        <f>ROUND(I135*H135,2)</f>
        <v>0</v>
      </c>
      <c r="BL135" s="15" t="s">
        <v>141</v>
      </c>
      <c r="BM135" s="224" t="s">
        <v>409</v>
      </c>
    </row>
    <row r="136" s="2" customFormat="1">
      <c r="A136" s="39"/>
      <c r="B136" s="40"/>
      <c r="C136" s="41"/>
      <c r="D136" s="225" t="s">
        <v>144</v>
      </c>
      <c r="E136" s="41"/>
      <c r="F136" s="226" t="s">
        <v>363</v>
      </c>
      <c r="G136" s="41"/>
      <c r="H136" s="41"/>
      <c r="I136" s="227"/>
      <c r="J136" s="41"/>
      <c r="K136" s="41"/>
      <c r="L136" s="42"/>
      <c r="M136" s="228"/>
      <c r="N136" s="22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5" t="s">
        <v>144</v>
      </c>
      <c r="AU136" s="15" t="s">
        <v>82</v>
      </c>
    </row>
    <row r="137" s="10" customFormat="1">
      <c r="A137" s="10"/>
      <c r="B137" s="241"/>
      <c r="C137" s="242"/>
      <c r="D137" s="225" t="s">
        <v>158</v>
      </c>
      <c r="E137" s="243" t="s">
        <v>1</v>
      </c>
      <c r="F137" s="244" t="s">
        <v>410</v>
      </c>
      <c r="G137" s="242"/>
      <c r="H137" s="245">
        <v>51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51" t="s">
        <v>158</v>
      </c>
      <c r="AU137" s="251" t="s">
        <v>82</v>
      </c>
      <c r="AV137" s="10" t="s">
        <v>91</v>
      </c>
      <c r="AW137" s="10" t="s">
        <v>35</v>
      </c>
      <c r="AX137" s="10" t="s">
        <v>89</v>
      </c>
      <c r="AY137" s="251" t="s">
        <v>142</v>
      </c>
    </row>
    <row r="138" s="2" customFormat="1" ht="24.15" customHeight="1">
      <c r="A138" s="39"/>
      <c r="B138" s="40"/>
      <c r="C138" s="212" t="s">
        <v>174</v>
      </c>
      <c r="D138" s="212" t="s">
        <v>137</v>
      </c>
      <c r="E138" s="213" t="s">
        <v>411</v>
      </c>
      <c r="F138" s="214" t="s">
        <v>412</v>
      </c>
      <c r="G138" s="215" t="s">
        <v>192</v>
      </c>
      <c r="H138" s="216">
        <v>205</v>
      </c>
      <c r="I138" s="217"/>
      <c r="J138" s="218">
        <f>ROUND(I138*H138,2)</f>
        <v>0</v>
      </c>
      <c r="K138" s="219"/>
      <c r="L138" s="42"/>
      <c r="M138" s="220" t="s">
        <v>1</v>
      </c>
      <c r="N138" s="221" t="s">
        <v>47</v>
      </c>
      <c r="O138" s="92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141</v>
      </c>
      <c r="AT138" s="224" t="s">
        <v>137</v>
      </c>
      <c r="AU138" s="224" t="s">
        <v>82</v>
      </c>
      <c r="AY138" s="15" t="s">
        <v>142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5" t="s">
        <v>89</v>
      </c>
      <c r="BK138" s="152">
        <f>ROUND(I138*H138,2)</f>
        <v>0</v>
      </c>
      <c r="BL138" s="15" t="s">
        <v>141</v>
      </c>
      <c r="BM138" s="224" t="s">
        <v>413</v>
      </c>
    </row>
    <row r="139" s="2" customFormat="1">
      <c r="A139" s="39"/>
      <c r="B139" s="40"/>
      <c r="C139" s="41"/>
      <c r="D139" s="225" t="s">
        <v>144</v>
      </c>
      <c r="E139" s="41"/>
      <c r="F139" s="226" t="s">
        <v>414</v>
      </c>
      <c r="G139" s="41"/>
      <c r="H139" s="41"/>
      <c r="I139" s="227"/>
      <c r="J139" s="41"/>
      <c r="K139" s="41"/>
      <c r="L139" s="42"/>
      <c r="M139" s="252"/>
      <c r="N139" s="253"/>
      <c r="O139" s="254"/>
      <c r="P139" s="254"/>
      <c r="Q139" s="254"/>
      <c r="R139" s="254"/>
      <c r="S139" s="254"/>
      <c r="T139" s="255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5" t="s">
        <v>144</v>
      </c>
      <c r="AU139" s="15" t="s">
        <v>82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2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ECP9+aRl41NDhAu+2D6bmKC15uge3phtB4ypx/MtB89KT64XCRBB2pyUueSgK8+xd4iKVaDbgJUb+TBl66vl0g==" hashValue="JSPfPBVD4pokxAvGtxX9Z36TV/E42OSpBstuDvtUc5ywWa1DOKBXTvPnrsYziKOQR29FQbesNrMuIJfs8p94rA==" algorithmName="SHA-512" password="CC35"/>
  <autoFilter ref="C119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hidden="1" s="1" customFormat="1" ht="6.96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8"/>
      <c r="AT3" s="15" t="s">
        <v>91</v>
      </c>
    </row>
    <row r="4" hidden="1" s="1" customFormat="1" ht="24.96" customHeight="1">
      <c r="B4" s="18"/>
      <c r="D4" s="161" t="s">
        <v>116</v>
      </c>
      <c r="L4" s="18"/>
      <c r="M4" s="162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63" t="s">
        <v>16</v>
      </c>
      <c r="L6" s="18"/>
    </row>
    <row r="7" hidden="1" s="1" customFormat="1" ht="16.5" customHeight="1">
      <c r="B7" s="18"/>
      <c r="E7" s="164" t="str">
        <f>'Rekapitulace stavby'!K6</f>
        <v>Projektová dokumentace - Větrolam v k.ú. Třebešice</v>
      </c>
      <c r="F7" s="163"/>
      <c r="G7" s="163"/>
      <c r="H7" s="163"/>
      <c r="L7" s="18"/>
    </row>
    <row r="8" hidden="1" s="1" customFormat="1" ht="12" customHeight="1">
      <c r="B8" s="18"/>
      <c r="D8" s="163" t="s">
        <v>117</v>
      </c>
      <c r="L8" s="18"/>
    </row>
    <row r="9" hidden="1" s="2" customFormat="1" ht="16.5" customHeight="1">
      <c r="A9" s="39"/>
      <c r="B9" s="42"/>
      <c r="C9" s="39"/>
      <c r="D9" s="39"/>
      <c r="E9" s="164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2"/>
      <c r="C10" s="39"/>
      <c r="D10" s="163" t="s">
        <v>370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2"/>
      <c r="C11" s="39"/>
      <c r="D11" s="39"/>
      <c r="E11" s="165" t="s">
        <v>415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2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2"/>
      <c r="C13" s="39"/>
      <c r="D13" s="163" t="s">
        <v>18</v>
      </c>
      <c r="E13" s="39"/>
      <c r="F13" s="142" t="s">
        <v>19</v>
      </c>
      <c r="G13" s="39"/>
      <c r="H13" s="39"/>
      <c r="I13" s="163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2"/>
      <c r="C14" s="39"/>
      <c r="D14" s="163" t="s">
        <v>21</v>
      </c>
      <c r="E14" s="39"/>
      <c r="F14" s="142" t="s">
        <v>22</v>
      </c>
      <c r="G14" s="39"/>
      <c r="H14" s="39"/>
      <c r="I14" s="163" t="s">
        <v>23</v>
      </c>
      <c r="J14" s="166" t="str">
        <f>'Rekapitulace stavby'!AN8</f>
        <v>1. 10. 2020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2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2"/>
      <c r="C16" s="39"/>
      <c r="D16" s="163" t="s">
        <v>27</v>
      </c>
      <c r="E16" s="39"/>
      <c r="F16" s="39"/>
      <c r="G16" s="39"/>
      <c r="H16" s="39"/>
      <c r="I16" s="163" t="s">
        <v>28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2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63" t="s">
        <v>30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2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2"/>
      <c r="C19" s="39"/>
      <c r="D19" s="163" t="s">
        <v>31</v>
      </c>
      <c r="E19" s="39"/>
      <c r="F19" s="39"/>
      <c r="G19" s="39"/>
      <c r="H19" s="39"/>
      <c r="I19" s="163" t="s">
        <v>28</v>
      </c>
      <c r="J19" s="31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2"/>
      <c r="C20" s="39"/>
      <c r="D20" s="39"/>
      <c r="E20" s="31" t="str">
        <f>'Rekapitulace stavby'!E14</f>
        <v>Vyplň údaj</v>
      </c>
      <c r="F20" s="142"/>
      <c r="G20" s="142"/>
      <c r="H20" s="142"/>
      <c r="I20" s="163" t="s">
        <v>30</v>
      </c>
      <c r="J20" s="31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2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2"/>
      <c r="C22" s="39"/>
      <c r="D22" s="163" t="s">
        <v>33</v>
      </c>
      <c r="E22" s="39"/>
      <c r="F22" s="39"/>
      <c r="G22" s="39"/>
      <c r="H22" s="39"/>
      <c r="I22" s="163" t="s">
        <v>28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2"/>
      <c r="C23" s="39"/>
      <c r="D23" s="39"/>
      <c r="E23" s="142" t="s">
        <v>34</v>
      </c>
      <c r="F23" s="39"/>
      <c r="G23" s="39"/>
      <c r="H23" s="39"/>
      <c r="I23" s="163" t="s">
        <v>30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2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2"/>
      <c r="C25" s="39"/>
      <c r="D25" s="163" t="s">
        <v>36</v>
      </c>
      <c r="E25" s="39"/>
      <c r="F25" s="39"/>
      <c r="G25" s="39"/>
      <c r="H25" s="39"/>
      <c r="I25" s="163" t="s">
        <v>28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2"/>
      <c r="C26" s="39"/>
      <c r="D26" s="39"/>
      <c r="E26" s="142" t="s">
        <v>37</v>
      </c>
      <c r="F26" s="39"/>
      <c r="G26" s="39"/>
      <c r="H26" s="39"/>
      <c r="I26" s="163" t="s">
        <v>30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2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2"/>
      <c r="C28" s="39"/>
      <c r="D28" s="163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67"/>
      <c r="B29" s="168"/>
      <c r="C29" s="167"/>
      <c r="D29" s="167"/>
      <c r="E29" s="169" t="s">
        <v>1</v>
      </c>
      <c r="F29" s="169"/>
      <c r="G29" s="169"/>
      <c r="H29" s="169"/>
      <c r="I29" s="167"/>
      <c r="J29" s="167"/>
      <c r="K29" s="167"/>
      <c r="L29" s="170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</row>
    <row r="30" hidden="1" s="2" customFormat="1" ht="6.96" customHeight="1">
      <c r="A30" s="39"/>
      <c r="B30" s="42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2"/>
      <c r="C31" s="39"/>
      <c r="D31" s="171"/>
      <c r="E31" s="171"/>
      <c r="F31" s="171"/>
      <c r="G31" s="171"/>
      <c r="H31" s="171"/>
      <c r="I31" s="171"/>
      <c r="J31" s="171"/>
      <c r="K31" s="17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2"/>
      <c r="C32" s="39"/>
      <c r="D32" s="172" t="s">
        <v>42</v>
      </c>
      <c r="E32" s="39"/>
      <c r="F32" s="39"/>
      <c r="G32" s="39"/>
      <c r="H32" s="39"/>
      <c r="I32" s="39"/>
      <c r="J32" s="173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2"/>
      <c r="C33" s="39"/>
      <c r="D33" s="171"/>
      <c r="E33" s="171"/>
      <c r="F33" s="171"/>
      <c r="G33" s="171"/>
      <c r="H33" s="171"/>
      <c r="I33" s="171"/>
      <c r="J33" s="171"/>
      <c r="K33" s="17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2"/>
      <c r="C34" s="39"/>
      <c r="D34" s="39"/>
      <c r="E34" s="39"/>
      <c r="F34" s="174" t="s">
        <v>44</v>
      </c>
      <c r="G34" s="39"/>
      <c r="H34" s="39"/>
      <c r="I34" s="174" t="s">
        <v>43</v>
      </c>
      <c r="J34" s="174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175" t="s">
        <v>46</v>
      </c>
      <c r="E35" s="163" t="s">
        <v>47</v>
      </c>
      <c r="F35" s="176">
        <f>ROUND((SUM(BE124:BE142)),  2)</f>
        <v>0</v>
      </c>
      <c r="G35" s="39"/>
      <c r="H35" s="39"/>
      <c r="I35" s="177">
        <v>0.20999999999999999</v>
      </c>
      <c r="J35" s="176">
        <f>ROUND(((SUM(BE124:BE142))*I35),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63" t="s">
        <v>48</v>
      </c>
      <c r="F36" s="176">
        <f>ROUND((SUM(BF124:BF142)),  2)</f>
        <v>0</v>
      </c>
      <c r="G36" s="39"/>
      <c r="H36" s="39"/>
      <c r="I36" s="177">
        <v>0.14999999999999999</v>
      </c>
      <c r="J36" s="176">
        <f>ROUND(((SUM(BF124:BF142))*I36),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63" t="s">
        <v>49</v>
      </c>
      <c r="F37" s="176">
        <f>ROUND((SUM(BG124:BG142)),  2)</f>
        <v>0</v>
      </c>
      <c r="G37" s="39"/>
      <c r="H37" s="39"/>
      <c r="I37" s="177">
        <v>0.20999999999999999</v>
      </c>
      <c r="J37" s="17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63" t="s">
        <v>50</v>
      </c>
      <c r="F38" s="176">
        <f>ROUND((SUM(BH124:BH142)),  2)</f>
        <v>0</v>
      </c>
      <c r="G38" s="39"/>
      <c r="H38" s="39"/>
      <c r="I38" s="177">
        <v>0.14999999999999999</v>
      </c>
      <c r="J38" s="17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63" t="s">
        <v>51</v>
      </c>
      <c r="F39" s="176">
        <f>ROUND((SUM(BI124:BI142)),  2)</f>
        <v>0</v>
      </c>
      <c r="G39" s="39"/>
      <c r="H39" s="39"/>
      <c r="I39" s="177">
        <v>0</v>
      </c>
      <c r="J39" s="17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2"/>
      <c r="C41" s="178"/>
      <c r="D41" s="179" t="s">
        <v>52</v>
      </c>
      <c r="E41" s="180"/>
      <c r="F41" s="180"/>
      <c r="G41" s="181" t="s">
        <v>53</v>
      </c>
      <c r="H41" s="182" t="s">
        <v>54</v>
      </c>
      <c r="I41" s="180"/>
      <c r="J41" s="183">
        <f>SUM(J32:J39)</f>
        <v>0</v>
      </c>
      <c r="K41" s="18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4"/>
      <c r="D50" s="185" t="s">
        <v>55</v>
      </c>
      <c r="E50" s="186"/>
      <c r="F50" s="186"/>
      <c r="G50" s="185" t="s">
        <v>56</v>
      </c>
      <c r="H50" s="186"/>
      <c r="I50" s="186"/>
      <c r="J50" s="186"/>
      <c r="K50" s="186"/>
      <c r="L50" s="6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9"/>
      <c r="B61" s="42"/>
      <c r="C61" s="39"/>
      <c r="D61" s="187" t="s">
        <v>57</v>
      </c>
      <c r="E61" s="188"/>
      <c r="F61" s="189" t="s">
        <v>58</v>
      </c>
      <c r="G61" s="187" t="s">
        <v>57</v>
      </c>
      <c r="H61" s="188"/>
      <c r="I61" s="188"/>
      <c r="J61" s="190" t="s">
        <v>58</v>
      </c>
      <c r="K61" s="18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9"/>
      <c r="B65" s="42"/>
      <c r="C65" s="39"/>
      <c r="D65" s="185" t="s">
        <v>59</v>
      </c>
      <c r="E65" s="191"/>
      <c r="F65" s="191"/>
      <c r="G65" s="185" t="s">
        <v>60</v>
      </c>
      <c r="H65" s="191"/>
      <c r="I65" s="191"/>
      <c r="J65" s="191"/>
      <c r="K65" s="19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9"/>
      <c r="B76" s="42"/>
      <c r="C76" s="39"/>
      <c r="D76" s="187" t="s">
        <v>57</v>
      </c>
      <c r="E76" s="188"/>
      <c r="F76" s="189" t="s">
        <v>58</v>
      </c>
      <c r="G76" s="187" t="s">
        <v>57</v>
      </c>
      <c r="H76" s="188"/>
      <c r="I76" s="188"/>
      <c r="J76" s="190" t="s">
        <v>58</v>
      </c>
      <c r="K76" s="18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1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0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6" t="str">
        <f>E7</f>
        <v>Projektová dokumentace - Větrolam v k.ú. Třebešice</v>
      </c>
      <c r="F85" s="30"/>
      <c r="G85" s="30"/>
      <c r="H85" s="30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19"/>
      <c r="C86" s="30" t="s">
        <v>117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9"/>
      <c r="B87" s="40"/>
      <c r="C87" s="41"/>
      <c r="D87" s="41"/>
      <c r="E87" s="196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0" t="s">
        <v>370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SO-010 - Vedlejší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0" t="s">
        <v>21</v>
      </c>
      <c r="D91" s="41"/>
      <c r="E91" s="41"/>
      <c r="F91" s="25" t="str">
        <f>F14</f>
        <v>k.ú. Třebešice</v>
      </c>
      <c r="G91" s="41"/>
      <c r="H91" s="41"/>
      <c r="I91" s="30" t="s">
        <v>23</v>
      </c>
      <c r="J91" s="80" t="str">
        <f>IF(J14="","",J14)</f>
        <v>1. 10. 2020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0" t="s">
        <v>27</v>
      </c>
      <c r="D93" s="41"/>
      <c r="E93" s="41"/>
      <c r="F93" s="25" t="str">
        <f>E17</f>
        <v xml:space="preserve"> </v>
      </c>
      <c r="G93" s="41"/>
      <c r="H93" s="41"/>
      <c r="I93" s="30" t="s">
        <v>33</v>
      </c>
      <c r="J93" s="35" t="str">
        <f>E23</f>
        <v>Agroprojekt PSO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5.15" customHeight="1">
      <c r="A94" s="39"/>
      <c r="B94" s="40"/>
      <c r="C94" s="30" t="s">
        <v>31</v>
      </c>
      <c r="D94" s="41"/>
      <c r="E94" s="41"/>
      <c r="F94" s="25" t="str">
        <f>IF(E20="","",E20)</f>
        <v>Vyplň údaj</v>
      </c>
      <c r="G94" s="41"/>
      <c r="H94" s="41"/>
      <c r="I94" s="30" t="s">
        <v>36</v>
      </c>
      <c r="J94" s="35" t="str">
        <f>E26</f>
        <v>Daniel Doubrava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97" t="s">
        <v>120</v>
      </c>
      <c r="D96" s="157"/>
      <c r="E96" s="157"/>
      <c r="F96" s="157"/>
      <c r="G96" s="157"/>
      <c r="H96" s="157"/>
      <c r="I96" s="157"/>
      <c r="J96" s="198" t="s">
        <v>121</v>
      </c>
      <c r="K96" s="15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9" t="s">
        <v>122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5" t="s">
        <v>123</v>
      </c>
    </row>
    <row r="99" hidden="1" s="11" customFormat="1" ht="24.96" customHeight="1">
      <c r="A99" s="11"/>
      <c r="B99" s="259"/>
      <c r="C99" s="260"/>
      <c r="D99" s="261" t="s">
        <v>416</v>
      </c>
      <c r="E99" s="262"/>
      <c r="F99" s="262"/>
      <c r="G99" s="262"/>
      <c r="H99" s="262"/>
      <c r="I99" s="262"/>
      <c r="J99" s="263">
        <f>J125</f>
        <v>0</v>
      </c>
      <c r="K99" s="260"/>
      <c r="L99" s="264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</row>
    <row r="100" hidden="1" s="12" customFormat="1" ht="19.92" customHeight="1">
      <c r="A100" s="12"/>
      <c r="B100" s="265"/>
      <c r="C100" s="134"/>
      <c r="D100" s="266" t="s">
        <v>417</v>
      </c>
      <c r="E100" s="267"/>
      <c r="F100" s="267"/>
      <c r="G100" s="267"/>
      <c r="H100" s="267"/>
      <c r="I100" s="267"/>
      <c r="J100" s="268">
        <f>J126</f>
        <v>0</v>
      </c>
      <c r="K100" s="134"/>
      <c r="L100" s="26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65"/>
      <c r="C101" s="134"/>
      <c r="D101" s="266" t="s">
        <v>418</v>
      </c>
      <c r="E101" s="267"/>
      <c r="F101" s="267"/>
      <c r="G101" s="267"/>
      <c r="H101" s="267"/>
      <c r="I101" s="267"/>
      <c r="J101" s="268">
        <f>J132</f>
        <v>0</v>
      </c>
      <c r="K101" s="134"/>
      <c r="L101" s="26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65"/>
      <c r="C102" s="134"/>
      <c r="D102" s="266" t="s">
        <v>419</v>
      </c>
      <c r="E102" s="267"/>
      <c r="F102" s="267"/>
      <c r="G102" s="267"/>
      <c r="H102" s="267"/>
      <c r="I102" s="267"/>
      <c r="J102" s="268">
        <f>J137</f>
        <v>0</v>
      </c>
      <c r="K102" s="134"/>
      <c r="L102" s="26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1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0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6" t="str">
        <f>E7</f>
        <v>Projektová dokumentace - Větrolam v k.ú. Třebešice</v>
      </c>
      <c r="F112" s="30"/>
      <c r="G112" s="30"/>
      <c r="H112" s="30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19"/>
      <c r="C113" s="30" t="s">
        <v>117</v>
      </c>
      <c r="D113" s="20"/>
      <c r="E113" s="20"/>
      <c r="F113" s="20"/>
      <c r="G113" s="20"/>
      <c r="H113" s="20"/>
      <c r="I113" s="20"/>
      <c r="J113" s="20"/>
      <c r="K113" s="20"/>
      <c r="L113" s="18"/>
    </row>
    <row r="114" s="2" customFormat="1" ht="16.5" customHeight="1">
      <c r="A114" s="39"/>
      <c r="B114" s="40"/>
      <c r="C114" s="41"/>
      <c r="D114" s="41"/>
      <c r="E114" s="196" t="s">
        <v>118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0" t="s">
        <v>370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SO-010 - Vedlejší rozpočtové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0" t="s">
        <v>21</v>
      </c>
      <c r="D118" s="41"/>
      <c r="E118" s="41"/>
      <c r="F118" s="25" t="str">
        <f>F14</f>
        <v>k.ú. Třebešice</v>
      </c>
      <c r="G118" s="41"/>
      <c r="H118" s="41"/>
      <c r="I118" s="30" t="s">
        <v>23</v>
      </c>
      <c r="J118" s="80" t="str">
        <f>IF(J14="","",J14)</f>
        <v>1. 10. 2020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0" t="s">
        <v>27</v>
      </c>
      <c r="D120" s="41"/>
      <c r="E120" s="41"/>
      <c r="F120" s="25" t="str">
        <f>E17</f>
        <v xml:space="preserve"> </v>
      </c>
      <c r="G120" s="41"/>
      <c r="H120" s="41"/>
      <c r="I120" s="30" t="s">
        <v>33</v>
      </c>
      <c r="J120" s="35" t="str">
        <f>E23</f>
        <v>Agroprojekt PSO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0" t="s">
        <v>31</v>
      </c>
      <c r="D121" s="41"/>
      <c r="E121" s="41"/>
      <c r="F121" s="25" t="str">
        <f>IF(E20="","",E20)</f>
        <v>Vyplň údaj</v>
      </c>
      <c r="G121" s="41"/>
      <c r="H121" s="41"/>
      <c r="I121" s="30" t="s">
        <v>36</v>
      </c>
      <c r="J121" s="35" t="str">
        <f>E26</f>
        <v>Daniel Doubrava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9" customFormat="1" ht="29.28" customHeight="1">
      <c r="A123" s="200"/>
      <c r="B123" s="201"/>
      <c r="C123" s="202" t="s">
        <v>125</v>
      </c>
      <c r="D123" s="203" t="s">
        <v>67</v>
      </c>
      <c r="E123" s="203" t="s">
        <v>63</v>
      </c>
      <c r="F123" s="203" t="s">
        <v>64</v>
      </c>
      <c r="G123" s="203" t="s">
        <v>126</v>
      </c>
      <c r="H123" s="203" t="s">
        <v>127</v>
      </c>
      <c r="I123" s="203" t="s">
        <v>128</v>
      </c>
      <c r="J123" s="204" t="s">
        <v>121</v>
      </c>
      <c r="K123" s="205" t="s">
        <v>129</v>
      </c>
      <c r="L123" s="206"/>
      <c r="M123" s="101" t="s">
        <v>1</v>
      </c>
      <c r="N123" s="102" t="s">
        <v>46</v>
      </c>
      <c r="O123" s="102" t="s">
        <v>130</v>
      </c>
      <c r="P123" s="102" t="s">
        <v>131</v>
      </c>
      <c r="Q123" s="102" t="s">
        <v>132</v>
      </c>
      <c r="R123" s="102" t="s">
        <v>133</v>
      </c>
      <c r="S123" s="102" t="s">
        <v>134</v>
      </c>
      <c r="T123" s="103" t="s">
        <v>135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136</v>
      </c>
      <c r="D124" s="41"/>
      <c r="E124" s="41"/>
      <c r="F124" s="41"/>
      <c r="G124" s="41"/>
      <c r="H124" s="41"/>
      <c r="I124" s="41"/>
      <c r="J124" s="207">
        <f>BK124</f>
        <v>0</v>
      </c>
      <c r="K124" s="41"/>
      <c r="L124" s="42"/>
      <c r="M124" s="104"/>
      <c r="N124" s="208"/>
      <c r="O124" s="105"/>
      <c r="P124" s="209">
        <f>P125</f>
        <v>0</v>
      </c>
      <c r="Q124" s="105"/>
      <c r="R124" s="209">
        <f>R125</f>
        <v>0</v>
      </c>
      <c r="S124" s="105"/>
      <c r="T124" s="210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5" t="s">
        <v>81</v>
      </c>
      <c r="AU124" s="15" t="s">
        <v>123</v>
      </c>
      <c r="BK124" s="211">
        <f>BK125</f>
        <v>0</v>
      </c>
    </row>
    <row r="125" s="13" customFormat="1" ht="25.92" customHeight="1">
      <c r="A125" s="13"/>
      <c r="B125" s="270"/>
      <c r="C125" s="271"/>
      <c r="D125" s="272" t="s">
        <v>81</v>
      </c>
      <c r="E125" s="273" t="s">
        <v>420</v>
      </c>
      <c r="F125" s="273" t="s">
        <v>105</v>
      </c>
      <c r="G125" s="271"/>
      <c r="H125" s="271"/>
      <c r="I125" s="274"/>
      <c r="J125" s="275">
        <f>BK125</f>
        <v>0</v>
      </c>
      <c r="K125" s="271"/>
      <c r="L125" s="276"/>
      <c r="M125" s="277"/>
      <c r="N125" s="278"/>
      <c r="O125" s="278"/>
      <c r="P125" s="279">
        <f>P126+P132+P137</f>
        <v>0</v>
      </c>
      <c r="Q125" s="278"/>
      <c r="R125" s="279">
        <f>R126+R132+R137</f>
        <v>0</v>
      </c>
      <c r="S125" s="278"/>
      <c r="T125" s="280">
        <f>T126+T132+T137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281" t="s">
        <v>164</v>
      </c>
      <c r="AT125" s="282" t="s">
        <v>81</v>
      </c>
      <c r="AU125" s="282" t="s">
        <v>82</v>
      </c>
      <c r="AY125" s="281" t="s">
        <v>142</v>
      </c>
      <c r="BK125" s="283">
        <f>BK126+BK132+BK137</f>
        <v>0</v>
      </c>
    </row>
    <row r="126" s="13" customFormat="1" ht="22.8" customHeight="1">
      <c r="A126" s="13"/>
      <c r="B126" s="270"/>
      <c r="C126" s="271"/>
      <c r="D126" s="272" t="s">
        <v>81</v>
      </c>
      <c r="E126" s="284" t="s">
        <v>421</v>
      </c>
      <c r="F126" s="284" t="s">
        <v>422</v>
      </c>
      <c r="G126" s="271"/>
      <c r="H126" s="271"/>
      <c r="I126" s="274"/>
      <c r="J126" s="285">
        <f>BK126</f>
        <v>0</v>
      </c>
      <c r="K126" s="271"/>
      <c r="L126" s="276"/>
      <c r="M126" s="277"/>
      <c r="N126" s="278"/>
      <c r="O126" s="278"/>
      <c r="P126" s="279">
        <f>SUM(P127:P131)</f>
        <v>0</v>
      </c>
      <c r="Q126" s="278"/>
      <c r="R126" s="279">
        <f>SUM(R127:R131)</f>
        <v>0</v>
      </c>
      <c r="S126" s="278"/>
      <c r="T126" s="280">
        <f>SUM(T127:T131)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281" t="s">
        <v>164</v>
      </c>
      <c r="AT126" s="282" t="s">
        <v>81</v>
      </c>
      <c r="AU126" s="282" t="s">
        <v>89</v>
      </c>
      <c r="AY126" s="281" t="s">
        <v>142</v>
      </c>
      <c r="BK126" s="283">
        <f>SUM(BK127:BK131)</f>
        <v>0</v>
      </c>
    </row>
    <row r="127" s="2" customFormat="1" ht="16.5" customHeight="1">
      <c r="A127" s="39"/>
      <c r="B127" s="40"/>
      <c r="C127" s="212" t="s">
        <v>89</v>
      </c>
      <c r="D127" s="212" t="s">
        <v>137</v>
      </c>
      <c r="E127" s="213" t="s">
        <v>423</v>
      </c>
      <c r="F127" s="214" t="s">
        <v>424</v>
      </c>
      <c r="G127" s="215" t="s">
        <v>425</v>
      </c>
      <c r="H127" s="216">
        <v>1</v>
      </c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47</v>
      </c>
      <c r="O127" s="92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333</v>
      </c>
      <c r="AT127" s="224" t="s">
        <v>137</v>
      </c>
      <c r="AU127" s="224" t="s">
        <v>91</v>
      </c>
      <c r="AY127" s="15" t="s">
        <v>142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5" t="s">
        <v>89</v>
      </c>
      <c r="BK127" s="152">
        <f>ROUND(I127*H127,2)</f>
        <v>0</v>
      </c>
      <c r="BL127" s="15" t="s">
        <v>333</v>
      </c>
      <c r="BM127" s="224" t="s">
        <v>426</v>
      </c>
    </row>
    <row r="128" s="2" customFormat="1">
      <c r="A128" s="39"/>
      <c r="B128" s="40"/>
      <c r="C128" s="41"/>
      <c r="D128" s="225" t="s">
        <v>144</v>
      </c>
      <c r="E128" s="41"/>
      <c r="F128" s="226" t="s">
        <v>424</v>
      </c>
      <c r="G128" s="41"/>
      <c r="H128" s="41"/>
      <c r="I128" s="227"/>
      <c r="J128" s="41"/>
      <c r="K128" s="41"/>
      <c r="L128" s="42"/>
      <c r="M128" s="228"/>
      <c r="N128" s="229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5" t="s">
        <v>144</v>
      </c>
      <c r="AU128" s="15" t="s">
        <v>91</v>
      </c>
    </row>
    <row r="129" s="10" customFormat="1">
      <c r="A129" s="10"/>
      <c r="B129" s="241"/>
      <c r="C129" s="242"/>
      <c r="D129" s="225" t="s">
        <v>158</v>
      </c>
      <c r="E129" s="243" t="s">
        <v>1</v>
      </c>
      <c r="F129" s="244" t="s">
        <v>427</v>
      </c>
      <c r="G129" s="242"/>
      <c r="H129" s="245">
        <v>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51" t="s">
        <v>158</v>
      </c>
      <c r="AU129" s="251" t="s">
        <v>91</v>
      </c>
      <c r="AV129" s="10" t="s">
        <v>91</v>
      </c>
      <c r="AW129" s="10" t="s">
        <v>35</v>
      </c>
      <c r="AX129" s="10" t="s">
        <v>89</v>
      </c>
      <c r="AY129" s="251" t="s">
        <v>142</v>
      </c>
    </row>
    <row r="130" s="2" customFormat="1" ht="16.5" customHeight="1">
      <c r="A130" s="39"/>
      <c r="B130" s="40"/>
      <c r="C130" s="212" t="s">
        <v>91</v>
      </c>
      <c r="D130" s="212" t="s">
        <v>137</v>
      </c>
      <c r="E130" s="213" t="s">
        <v>428</v>
      </c>
      <c r="F130" s="214" t="s">
        <v>429</v>
      </c>
      <c r="G130" s="215" t="s">
        <v>430</v>
      </c>
      <c r="H130" s="216">
        <v>1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47</v>
      </c>
      <c r="O130" s="92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333</v>
      </c>
      <c r="AT130" s="224" t="s">
        <v>137</v>
      </c>
      <c r="AU130" s="224" t="s">
        <v>91</v>
      </c>
      <c r="AY130" s="15" t="s">
        <v>142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5" t="s">
        <v>89</v>
      </c>
      <c r="BK130" s="152">
        <f>ROUND(I130*H130,2)</f>
        <v>0</v>
      </c>
      <c r="BL130" s="15" t="s">
        <v>333</v>
      </c>
      <c r="BM130" s="224" t="s">
        <v>431</v>
      </c>
    </row>
    <row r="131" s="2" customFormat="1">
      <c r="A131" s="39"/>
      <c r="B131" s="40"/>
      <c r="C131" s="41"/>
      <c r="D131" s="225" t="s">
        <v>144</v>
      </c>
      <c r="E131" s="41"/>
      <c r="F131" s="226" t="s">
        <v>429</v>
      </c>
      <c r="G131" s="41"/>
      <c r="H131" s="41"/>
      <c r="I131" s="227"/>
      <c r="J131" s="41"/>
      <c r="K131" s="41"/>
      <c r="L131" s="42"/>
      <c r="M131" s="228"/>
      <c r="N131" s="22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5" t="s">
        <v>144</v>
      </c>
      <c r="AU131" s="15" t="s">
        <v>91</v>
      </c>
    </row>
    <row r="132" s="13" customFormat="1" ht="22.8" customHeight="1">
      <c r="A132" s="13"/>
      <c r="B132" s="270"/>
      <c r="C132" s="271"/>
      <c r="D132" s="272" t="s">
        <v>81</v>
      </c>
      <c r="E132" s="284" t="s">
        <v>432</v>
      </c>
      <c r="F132" s="284" t="s">
        <v>433</v>
      </c>
      <c r="G132" s="271"/>
      <c r="H132" s="271"/>
      <c r="I132" s="274"/>
      <c r="J132" s="285">
        <f>BK132</f>
        <v>0</v>
      </c>
      <c r="K132" s="271"/>
      <c r="L132" s="276"/>
      <c r="M132" s="277"/>
      <c r="N132" s="278"/>
      <c r="O132" s="278"/>
      <c r="P132" s="279">
        <f>SUM(P133:P136)</f>
        <v>0</v>
      </c>
      <c r="Q132" s="278"/>
      <c r="R132" s="279">
        <f>SUM(R133:R136)</f>
        <v>0</v>
      </c>
      <c r="S132" s="278"/>
      <c r="T132" s="280">
        <f>SUM(T133:T136)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281" t="s">
        <v>164</v>
      </c>
      <c r="AT132" s="282" t="s">
        <v>81</v>
      </c>
      <c r="AU132" s="282" t="s">
        <v>89</v>
      </c>
      <c r="AY132" s="281" t="s">
        <v>142</v>
      </c>
      <c r="BK132" s="283">
        <f>SUM(BK133:BK136)</f>
        <v>0</v>
      </c>
    </row>
    <row r="133" s="2" customFormat="1" ht="16.5" customHeight="1">
      <c r="A133" s="39"/>
      <c r="B133" s="40"/>
      <c r="C133" s="212" t="s">
        <v>150</v>
      </c>
      <c r="D133" s="212" t="s">
        <v>137</v>
      </c>
      <c r="E133" s="213" t="s">
        <v>434</v>
      </c>
      <c r="F133" s="214" t="s">
        <v>433</v>
      </c>
      <c r="G133" s="215" t="s">
        <v>430</v>
      </c>
      <c r="H133" s="216">
        <v>1</v>
      </c>
      <c r="I133" s="217"/>
      <c r="J133" s="218">
        <f>ROUND(I133*H133,2)</f>
        <v>0</v>
      </c>
      <c r="K133" s="219"/>
      <c r="L133" s="42"/>
      <c r="M133" s="220" t="s">
        <v>1</v>
      </c>
      <c r="N133" s="221" t="s">
        <v>47</v>
      </c>
      <c r="O133" s="92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333</v>
      </c>
      <c r="AT133" s="224" t="s">
        <v>137</v>
      </c>
      <c r="AU133" s="224" t="s">
        <v>91</v>
      </c>
      <c r="AY133" s="15" t="s">
        <v>142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5" t="s">
        <v>89</v>
      </c>
      <c r="BK133" s="152">
        <f>ROUND(I133*H133,2)</f>
        <v>0</v>
      </c>
      <c r="BL133" s="15" t="s">
        <v>333</v>
      </c>
      <c r="BM133" s="224" t="s">
        <v>435</v>
      </c>
    </row>
    <row r="134" s="2" customFormat="1">
      <c r="A134" s="39"/>
      <c r="B134" s="40"/>
      <c r="C134" s="41"/>
      <c r="D134" s="225" t="s">
        <v>144</v>
      </c>
      <c r="E134" s="41"/>
      <c r="F134" s="226" t="s">
        <v>433</v>
      </c>
      <c r="G134" s="41"/>
      <c r="H134" s="41"/>
      <c r="I134" s="227"/>
      <c r="J134" s="41"/>
      <c r="K134" s="41"/>
      <c r="L134" s="42"/>
      <c r="M134" s="228"/>
      <c r="N134" s="22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5" t="s">
        <v>144</v>
      </c>
      <c r="AU134" s="15" t="s">
        <v>91</v>
      </c>
    </row>
    <row r="135" s="2" customFormat="1" ht="16.5" customHeight="1">
      <c r="A135" s="39"/>
      <c r="B135" s="40"/>
      <c r="C135" s="212" t="s">
        <v>141</v>
      </c>
      <c r="D135" s="212" t="s">
        <v>137</v>
      </c>
      <c r="E135" s="213" t="s">
        <v>436</v>
      </c>
      <c r="F135" s="214" t="s">
        <v>437</v>
      </c>
      <c r="G135" s="215" t="s">
        <v>430</v>
      </c>
      <c r="H135" s="216">
        <v>1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47</v>
      </c>
      <c r="O135" s="92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333</v>
      </c>
      <c r="AT135" s="224" t="s">
        <v>137</v>
      </c>
      <c r="AU135" s="224" t="s">
        <v>91</v>
      </c>
      <c r="AY135" s="15" t="s">
        <v>142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5" t="s">
        <v>89</v>
      </c>
      <c r="BK135" s="152">
        <f>ROUND(I135*H135,2)</f>
        <v>0</v>
      </c>
      <c r="BL135" s="15" t="s">
        <v>333</v>
      </c>
      <c r="BM135" s="224" t="s">
        <v>438</v>
      </c>
    </row>
    <row r="136" s="2" customFormat="1">
      <c r="A136" s="39"/>
      <c r="B136" s="40"/>
      <c r="C136" s="41"/>
      <c r="D136" s="225" t="s">
        <v>144</v>
      </c>
      <c r="E136" s="41"/>
      <c r="F136" s="226" t="s">
        <v>437</v>
      </c>
      <c r="G136" s="41"/>
      <c r="H136" s="41"/>
      <c r="I136" s="227"/>
      <c r="J136" s="41"/>
      <c r="K136" s="41"/>
      <c r="L136" s="42"/>
      <c r="M136" s="228"/>
      <c r="N136" s="22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5" t="s">
        <v>144</v>
      </c>
      <c r="AU136" s="15" t="s">
        <v>91</v>
      </c>
    </row>
    <row r="137" s="13" customFormat="1" ht="22.8" customHeight="1">
      <c r="A137" s="13"/>
      <c r="B137" s="270"/>
      <c r="C137" s="271"/>
      <c r="D137" s="272" t="s">
        <v>81</v>
      </c>
      <c r="E137" s="284" t="s">
        <v>439</v>
      </c>
      <c r="F137" s="284" t="s">
        <v>440</v>
      </c>
      <c r="G137" s="271"/>
      <c r="H137" s="271"/>
      <c r="I137" s="274"/>
      <c r="J137" s="285">
        <f>BK137</f>
        <v>0</v>
      </c>
      <c r="K137" s="271"/>
      <c r="L137" s="276"/>
      <c r="M137" s="277"/>
      <c r="N137" s="278"/>
      <c r="O137" s="278"/>
      <c r="P137" s="279">
        <f>SUM(P138:P142)</f>
        <v>0</v>
      </c>
      <c r="Q137" s="278"/>
      <c r="R137" s="279">
        <f>SUM(R138:R142)</f>
        <v>0</v>
      </c>
      <c r="S137" s="278"/>
      <c r="T137" s="280">
        <f>SUM(T138:T142)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281" t="s">
        <v>164</v>
      </c>
      <c r="AT137" s="282" t="s">
        <v>81</v>
      </c>
      <c r="AU137" s="282" t="s">
        <v>89</v>
      </c>
      <c r="AY137" s="281" t="s">
        <v>142</v>
      </c>
      <c r="BK137" s="283">
        <f>SUM(BK138:BK142)</f>
        <v>0</v>
      </c>
    </row>
    <row r="138" s="2" customFormat="1" ht="16.5" customHeight="1">
      <c r="A138" s="39"/>
      <c r="B138" s="40"/>
      <c r="C138" s="212" t="s">
        <v>164</v>
      </c>
      <c r="D138" s="212" t="s">
        <v>137</v>
      </c>
      <c r="E138" s="213" t="s">
        <v>441</v>
      </c>
      <c r="F138" s="214" t="s">
        <v>442</v>
      </c>
      <c r="G138" s="215" t="s">
        <v>425</v>
      </c>
      <c r="H138" s="216">
        <v>1</v>
      </c>
      <c r="I138" s="217"/>
      <c r="J138" s="218">
        <f>ROUND(I138*H138,2)</f>
        <v>0</v>
      </c>
      <c r="K138" s="219"/>
      <c r="L138" s="42"/>
      <c r="M138" s="220" t="s">
        <v>1</v>
      </c>
      <c r="N138" s="221" t="s">
        <v>47</v>
      </c>
      <c r="O138" s="92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333</v>
      </c>
      <c r="AT138" s="224" t="s">
        <v>137</v>
      </c>
      <c r="AU138" s="224" t="s">
        <v>91</v>
      </c>
      <c r="AY138" s="15" t="s">
        <v>142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5" t="s">
        <v>89</v>
      </c>
      <c r="BK138" s="152">
        <f>ROUND(I138*H138,2)</f>
        <v>0</v>
      </c>
      <c r="BL138" s="15" t="s">
        <v>333</v>
      </c>
      <c r="BM138" s="224" t="s">
        <v>443</v>
      </c>
    </row>
    <row r="139" s="2" customFormat="1">
      <c r="A139" s="39"/>
      <c r="B139" s="40"/>
      <c r="C139" s="41"/>
      <c r="D139" s="225" t="s">
        <v>144</v>
      </c>
      <c r="E139" s="41"/>
      <c r="F139" s="226" t="s">
        <v>442</v>
      </c>
      <c r="G139" s="41"/>
      <c r="H139" s="41"/>
      <c r="I139" s="227"/>
      <c r="J139" s="41"/>
      <c r="K139" s="41"/>
      <c r="L139" s="42"/>
      <c r="M139" s="228"/>
      <c r="N139" s="22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5" t="s">
        <v>144</v>
      </c>
      <c r="AU139" s="15" t="s">
        <v>91</v>
      </c>
    </row>
    <row r="140" s="2" customFormat="1" ht="16.5" customHeight="1">
      <c r="A140" s="39"/>
      <c r="B140" s="40"/>
      <c r="C140" s="212" t="s">
        <v>169</v>
      </c>
      <c r="D140" s="212" t="s">
        <v>137</v>
      </c>
      <c r="E140" s="213" t="s">
        <v>444</v>
      </c>
      <c r="F140" s="214" t="s">
        <v>445</v>
      </c>
      <c r="G140" s="215" t="s">
        <v>425</v>
      </c>
      <c r="H140" s="216">
        <v>1</v>
      </c>
      <c r="I140" s="217"/>
      <c r="J140" s="218">
        <f>ROUND(I140*H140,2)</f>
        <v>0</v>
      </c>
      <c r="K140" s="219"/>
      <c r="L140" s="42"/>
      <c r="M140" s="220" t="s">
        <v>1</v>
      </c>
      <c r="N140" s="221" t="s">
        <v>47</v>
      </c>
      <c r="O140" s="92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333</v>
      </c>
      <c r="AT140" s="224" t="s">
        <v>137</v>
      </c>
      <c r="AU140" s="224" t="s">
        <v>91</v>
      </c>
      <c r="AY140" s="15" t="s">
        <v>142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5" t="s">
        <v>89</v>
      </c>
      <c r="BK140" s="152">
        <f>ROUND(I140*H140,2)</f>
        <v>0</v>
      </c>
      <c r="BL140" s="15" t="s">
        <v>333</v>
      </c>
      <c r="BM140" s="224" t="s">
        <v>446</v>
      </c>
    </row>
    <row r="141" s="2" customFormat="1">
      <c r="A141" s="39"/>
      <c r="B141" s="40"/>
      <c r="C141" s="41"/>
      <c r="D141" s="225" t="s">
        <v>144</v>
      </c>
      <c r="E141" s="41"/>
      <c r="F141" s="226" t="s">
        <v>445</v>
      </c>
      <c r="G141" s="41"/>
      <c r="H141" s="41"/>
      <c r="I141" s="227"/>
      <c r="J141" s="41"/>
      <c r="K141" s="41"/>
      <c r="L141" s="42"/>
      <c r="M141" s="228"/>
      <c r="N141" s="22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5" t="s">
        <v>144</v>
      </c>
      <c r="AU141" s="15" t="s">
        <v>91</v>
      </c>
    </row>
    <row r="142" s="10" customFormat="1">
      <c r="A142" s="10"/>
      <c r="B142" s="241"/>
      <c r="C142" s="242"/>
      <c r="D142" s="225" t="s">
        <v>158</v>
      </c>
      <c r="E142" s="243" t="s">
        <v>1</v>
      </c>
      <c r="F142" s="244" t="s">
        <v>447</v>
      </c>
      <c r="G142" s="242"/>
      <c r="H142" s="245">
        <v>1</v>
      </c>
      <c r="I142" s="246"/>
      <c r="J142" s="242"/>
      <c r="K142" s="242"/>
      <c r="L142" s="247"/>
      <c r="M142" s="256"/>
      <c r="N142" s="257"/>
      <c r="O142" s="257"/>
      <c r="P142" s="257"/>
      <c r="Q142" s="257"/>
      <c r="R142" s="257"/>
      <c r="S142" s="257"/>
      <c r="T142" s="258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51" t="s">
        <v>158</v>
      </c>
      <c r="AU142" s="251" t="s">
        <v>91</v>
      </c>
      <c r="AV142" s="10" t="s">
        <v>91</v>
      </c>
      <c r="AW142" s="10" t="s">
        <v>35</v>
      </c>
      <c r="AX142" s="10" t="s">
        <v>89</v>
      </c>
      <c r="AY142" s="251" t="s">
        <v>142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2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KwuYZTDeIpURpPDIFqqQwdTThU7zhJDaodqm4WlCX88zwTsqBS5BbaGkIQn/HqhB9wiulgo0rVa3zuzIWTCW/w==" hashValue="vBZO8Fmdeg8mAaLvSXzWO4aSdF2lJQZk0E7qQZMjiNGCQgwZElFX/wwY1qR4t8pGopnj7nHbnIgjSyibQf7USA==" algorithmName="SHA-512" password="CC35"/>
  <autoFilter ref="C123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2021-08-09T09:09:07Z</dcterms:created>
  <dcterms:modified xsi:type="dcterms:W3CDTF">2021-08-09T09:09:14Z</dcterms:modified>
</cp:coreProperties>
</file>